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vnd.openxmlformats-officedocument.spreadsheetml.externalLink+xml"/>
  <Override PartName="/xl/worksheets/sheet3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NSPF\"/>
    </mc:Choice>
  </mc:AlternateContent>
  <bookViews>
    <workbookView xWindow="0" yWindow="0" windowWidth="28800" windowHeight="12435" activeTab="2"/>
  </bookViews>
  <sheets>
    <sheet name="Distr" sheetId="2" r:id="rId1"/>
    <sheet name="Rangs" sheetId="3" r:id="rId2"/>
    <sheet name="Calc" sheetId="1" r:id="rId3"/>
  </sheets>
  <externalReferences>
    <externalReference r:id="rId4"/>
    <externalReference r:id="rId5"/>
  </externalReferences>
  <definedNames>
    <definedName name="Choice">[1]Rating!$C$49</definedName>
    <definedName name="Corr">[2]Profile!$C$8</definedName>
    <definedName name="ExtBS">[2]Liq!$C$8</definedName>
    <definedName name="Step">[1]control!$D$13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" i="1" l="1"/>
  <c r="Q9" i="1" s="1"/>
  <c r="D9" i="1"/>
  <c r="D10" i="1"/>
  <c r="D11" i="1"/>
  <c r="D8" i="1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F115" i="3"/>
  <c r="E115" i="3"/>
  <c r="D115" i="3"/>
  <c r="C115" i="3"/>
  <c r="B115" i="3"/>
  <c r="F114" i="3"/>
  <c r="E114" i="3"/>
  <c r="D114" i="3"/>
  <c r="C114" i="3"/>
  <c r="B114" i="3"/>
  <c r="F113" i="3"/>
  <c r="E113" i="3"/>
  <c r="D113" i="3"/>
  <c r="C113" i="3"/>
  <c r="B113" i="3"/>
  <c r="F112" i="3"/>
  <c r="E112" i="3"/>
  <c r="D112" i="3"/>
  <c r="C112" i="3"/>
  <c r="B112" i="3"/>
  <c r="F111" i="3"/>
  <c r="E111" i="3"/>
  <c r="D111" i="3"/>
  <c r="C111" i="3"/>
  <c r="B111" i="3"/>
  <c r="F110" i="3"/>
  <c r="E110" i="3"/>
  <c r="D110" i="3"/>
  <c r="C110" i="3"/>
  <c r="B110" i="3"/>
  <c r="F109" i="3"/>
  <c r="E109" i="3"/>
  <c r="D109" i="3"/>
  <c r="C109" i="3"/>
  <c r="B109" i="3"/>
  <c r="F108" i="3"/>
  <c r="E108" i="3"/>
  <c r="D108" i="3"/>
  <c r="C108" i="3"/>
  <c r="B108" i="3"/>
  <c r="F107" i="3"/>
  <c r="E107" i="3"/>
  <c r="D107" i="3"/>
  <c r="C107" i="3"/>
  <c r="B107" i="3"/>
  <c r="F106" i="3"/>
  <c r="E106" i="3"/>
  <c r="D106" i="3"/>
  <c r="C106" i="3"/>
  <c r="B106" i="3"/>
  <c r="F105" i="3"/>
  <c r="E105" i="3"/>
  <c r="D105" i="3"/>
  <c r="C105" i="3"/>
  <c r="B105" i="3"/>
  <c r="F104" i="3"/>
  <c r="E104" i="3"/>
  <c r="D104" i="3"/>
  <c r="C104" i="3"/>
  <c r="B104" i="3"/>
  <c r="F103" i="3"/>
  <c r="E103" i="3"/>
  <c r="D103" i="3"/>
  <c r="C103" i="3"/>
  <c r="B103" i="3"/>
  <c r="F102" i="3"/>
  <c r="E102" i="3"/>
  <c r="D102" i="3"/>
  <c r="C102" i="3"/>
  <c r="B102" i="3"/>
  <c r="F101" i="3"/>
  <c r="E101" i="3"/>
  <c r="D101" i="3"/>
  <c r="C101" i="3"/>
  <c r="B101" i="3"/>
  <c r="F100" i="3"/>
  <c r="E100" i="3"/>
  <c r="D100" i="3"/>
  <c r="C100" i="3"/>
  <c r="B100" i="3"/>
  <c r="F99" i="3"/>
  <c r="E99" i="3"/>
  <c r="D99" i="3"/>
  <c r="C99" i="3"/>
  <c r="B99" i="3"/>
  <c r="F98" i="3"/>
  <c r="E98" i="3"/>
  <c r="D98" i="3"/>
  <c r="C98" i="3"/>
  <c r="B98" i="3"/>
  <c r="F97" i="3"/>
  <c r="E97" i="3"/>
  <c r="D97" i="3"/>
  <c r="C97" i="3"/>
  <c r="B97" i="3"/>
  <c r="F96" i="3"/>
  <c r="E96" i="3"/>
  <c r="D96" i="3"/>
  <c r="C96" i="3"/>
  <c r="B96" i="3"/>
  <c r="F95" i="3"/>
  <c r="E95" i="3"/>
  <c r="D95" i="3"/>
  <c r="C95" i="3"/>
  <c r="B95" i="3"/>
  <c r="F94" i="3"/>
  <c r="E94" i="3"/>
  <c r="D94" i="3"/>
  <c r="C94" i="3"/>
  <c r="B94" i="3"/>
  <c r="F93" i="3"/>
  <c r="E93" i="3"/>
  <c r="D93" i="3"/>
  <c r="C93" i="3"/>
  <c r="B93" i="3"/>
  <c r="F92" i="3"/>
  <c r="E92" i="3"/>
  <c r="D92" i="3"/>
  <c r="C92" i="3"/>
  <c r="B92" i="3"/>
  <c r="F91" i="3"/>
  <c r="E91" i="3"/>
  <c r="D91" i="3"/>
  <c r="C91" i="3"/>
  <c r="B91" i="3"/>
  <c r="F90" i="3"/>
  <c r="E90" i="3"/>
  <c r="D90" i="3"/>
  <c r="C90" i="3"/>
  <c r="B90" i="3"/>
  <c r="F89" i="3"/>
  <c r="E89" i="3"/>
  <c r="D89" i="3"/>
  <c r="C89" i="3"/>
  <c r="B89" i="3"/>
  <c r="F88" i="3"/>
  <c r="E88" i="3"/>
  <c r="D88" i="3"/>
  <c r="C88" i="3"/>
  <c r="B88" i="3"/>
  <c r="F87" i="3"/>
  <c r="E87" i="3"/>
  <c r="D87" i="3"/>
  <c r="C87" i="3"/>
  <c r="B87" i="3"/>
  <c r="F86" i="3"/>
  <c r="E86" i="3"/>
  <c r="D86" i="3"/>
  <c r="C86" i="3"/>
  <c r="B86" i="3"/>
  <c r="F85" i="3"/>
  <c r="E85" i="3"/>
  <c r="D85" i="3"/>
  <c r="C85" i="3"/>
  <c r="B85" i="3"/>
  <c r="F84" i="3"/>
  <c r="E84" i="3"/>
  <c r="D84" i="3"/>
  <c r="C84" i="3"/>
  <c r="B84" i="3"/>
  <c r="F83" i="3"/>
  <c r="E83" i="3"/>
  <c r="D83" i="3"/>
  <c r="C83" i="3"/>
  <c r="B83" i="3"/>
  <c r="F82" i="3"/>
  <c r="E82" i="3"/>
  <c r="D82" i="3"/>
  <c r="C82" i="3"/>
  <c r="B82" i="3"/>
  <c r="F81" i="3"/>
  <c r="E81" i="3"/>
  <c r="D81" i="3"/>
  <c r="C81" i="3"/>
  <c r="B81" i="3"/>
  <c r="F80" i="3"/>
  <c r="E80" i="3"/>
  <c r="D80" i="3"/>
  <c r="C80" i="3"/>
  <c r="B80" i="3"/>
  <c r="F79" i="3"/>
  <c r="E79" i="3"/>
  <c r="D79" i="3"/>
  <c r="C79" i="3"/>
  <c r="B79" i="3"/>
  <c r="F78" i="3"/>
  <c r="E78" i="3"/>
  <c r="D78" i="3"/>
  <c r="C78" i="3"/>
  <c r="B78" i="3"/>
  <c r="F77" i="3"/>
  <c r="E77" i="3"/>
  <c r="D77" i="3"/>
  <c r="C77" i="3"/>
  <c r="B77" i="3"/>
  <c r="F76" i="3"/>
  <c r="E76" i="3"/>
  <c r="D76" i="3"/>
  <c r="C76" i="3"/>
  <c r="B76" i="3"/>
  <c r="F75" i="3"/>
  <c r="E75" i="3"/>
  <c r="D75" i="3"/>
  <c r="C75" i="3"/>
  <c r="B75" i="3"/>
  <c r="F74" i="3"/>
  <c r="E74" i="3"/>
  <c r="D74" i="3"/>
  <c r="C74" i="3"/>
  <c r="B74" i="3"/>
  <c r="F73" i="3"/>
  <c r="E73" i="3"/>
  <c r="D73" i="3"/>
  <c r="C73" i="3"/>
  <c r="B73" i="3"/>
  <c r="F72" i="3"/>
  <c r="E72" i="3"/>
  <c r="D72" i="3"/>
  <c r="C72" i="3"/>
  <c r="B72" i="3"/>
  <c r="F71" i="3"/>
  <c r="E71" i="3"/>
  <c r="D71" i="3"/>
  <c r="C71" i="3"/>
  <c r="B71" i="3"/>
  <c r="F70" i="3"/>
  <c r="E70" i="3"/>
  <c r="D70" i="3"/>
  <c r="C70" i="3"/>
  <c r="B70" i="3"/>
  <c r="F69" i="3"/>
  <c r="E69" i="3"/>
  <c r="D69" i="3"/>
  <c r="C69" i="3"/>
  <c r="B69" i="3"/>
  <c r="F68" i="3"/>
  <c r="E68" i="3"/>
  <c r="D68" i="3"/>
  <c r="C68" i="3"/>
  <c r="B68" i="3"/>
  <c r="F67" i="3"/>
  <c r="E67" i="3"/>
  <c r="D67" i="3"/>
  <c r="C67" i="3"/>
  <c r="B67" i="3"/>
  <c r="F66" i="3"/>
  <c r="E66" i="3"/>
  <c r="D66" i="3"/>
  <c r="C66" i="3"/>
  <c r="B66" i="3"/>
  <c r="F65" i="3"/>
  <c r="E65" i="3"/>
  <c r="D65" i="3"/>
  <c r="C65" i="3"/>
  <c r="B65" i="3"/>
  <c r="F64" i="3"/>
  <c r="E64" i="3"/>
  <c r="D64" i="3"/>
  <c r="D118" i="3" s="1"/>
  <c r="C64" i="3"/>
  <c r="C118" i="3" s="1"/>
  <c r="B64" i="3"/>
  <c r="F6" i="3"/>
  <c r="F182" i="3" s="1"/>
  <c r="E6" i="3"/>
  <c r="D6" i="3"/>
  <c r="D180" i="3" s="1"/>
  <c r="C6" i="3"/>
  <c r="C181" i="3" s="1"/>
  <c r="E4" i="3"/>
  <c r="B233" i="2"/>
  <c r="B212" i="2"/>
  <c r="C207" i="2"/>
  <c r="B188" i="2"/>
  <c r="D186" i="2"/>
  <c r="B175" i="2"/>
  <c r="B232" i="2" s="1"/>
  <c r="C162" i="2"/>
  <c r="C219" i="2" s="1"/>
  <c r="B151" i="2"/>
  <c r="B208" i="2" s="1"/>
  <c r="B136" i="2"/>
  <c r="B193" i="2" s="1"/>
  <c r="F60" i="2"/>
  <c r="E60" i="2"/>
  <c r="D60" i="2"/>
  <c r="D116" i="2" s="1"/>
  <c r="D176" i="2" s="1"/>
  <c r="D233" i="2" s="1"/>
  <c r="C60" i="2"/>
  <c r="C116" i="2" s="1"/>
  <c r="C176" i="2" s="1"/>
  <c r="C233" i="2" s="1"/>
  <c r="B60" i="2"/>
  <c r="B116" i="2" s="1"/>
  <c r="B176" i="2" s="1"/>
  <c r="F59" i="2"/>
  <c r="F115" i="2" s="1"/>
  <c r="F175" i="2" s="1"/>
  <c r="F232" i="2" s="1"/>
  <c r="E59" i="2"/>
  <c r="E115" i="2" s="1"/>
  <c r="E175" i="2" s="1"/>
  <c r="E232" i="2" s="1"/>
  <c r="D59" i="2"/>
  <c r="C59" i="2"/>
  <c r="B59" i="2"/>
  <c r="B115" i="2" s="1"/>
  <c r="F58" i="2"/>
  <c r="F114" i="2" s="1"/>
  <c r="F174" i="2" s="1"/>
  <c r="F231" i="2" s="1"/>
  <c r="E58" i="2"/>
  <c r="E114" i="2" s="1"/>
  <c r="E174" i="2" s="1"/>
  <c r="E231" i="2" s="1"/>
  <c r="D58" i="2"/>
  <c r="C58" i="2"/>
  <c r="B58" i="2"/>
  <c r="B114" i="2" s="1"/>
  <c r="B174" i="2" s="1"/>
  <c r="B231" i="2" s="1"/>
  <c r="F57" i="2"/>
  <c r="E57" i="2"/>
  <c r="D57" i="2"/>
  <c r="C57" i="2"/>
  <c r="B57" i="2"/>
  <c r="B113" i="2" s="1"/>
  <c r="B173" i="2" s="1"/>
  <c r="B230" i="2" s="1"/>
  <c r="F56" i="2"/>
  <c r="E56" i="2"/>
  <c r="D56" i="2"/>
  <c r="C56" i="2"/>
  <c r="C112" i="2" s="1"/>
  <c r="C172" i="2" s="1"/>
  <c r="B56" i="2"/>
  <c r="B112" i="2" s="1"/>
  <c r="B172" i="2" s="1"/>
  <c r="B229" i="2" s="1"/>
  <c r="F55" i="2"/>
  <c r="E55" i="2"/>
  <c r="D55" i="2"/>
  <c r="C55" i="2"/>
  <c r="B55" i="2"/>
  <c r="B111" i="2" s="1"/>
  <c r="B171" i="2" s="1"/>
  <c r="B228" i="2" s="1"/>
  <c r="F54" i="2"/>
  <c r="E54" i="2"/>
  <c r="D54" i="2"/>
  <c r="C54" i="2"/>
  <c r="B54" i="2"/>
  <c r="B110" i="2" s="1"/>
  <c r="B170" i="2" s="1"/>
  <c r="B227" i="2" s="1"/>
  <c r="F53" i="2"/>
  <c r="E53" i="2"/>
  <c r="D53" i="2"/>
  <c r="C53" i="2"/>
  <c r="B53" i="2"/>
  <c r="B109" i="2" s="1"/>
  <c r="B169" i="2" s="1"/>
  <c r="B226" i="2" s="1"/>
  <c r="F52" i="2"/>
  <c r="E52" i="2"/>
  <c r="D52" i="2"/>
  <c r="D108" i="2" s="1"/>
  <c r="D168" i="2" s="1"/>
  <c r="D225" i="2" s="1"/>
  <c r="C52" i="2"/>
  <c r="C108" i="2" s="1"/>
  <c r="C168" i="2" s="1"/>
  <c r="C225" i="2" s="1"/>
  <c r="B52" i="2"/>
  <c r="B108" i="2" s="1"/>
  <c r="B168" i="2" s="1"/>
  <c r="B225" i="2" s="1"/>
  <c r="F51" i="2"/>
  <c r="E51" i="2"/>
  <c r="D51" i="2"/>
  <c r="C51" i="2"/>
  <c r="B51" i="2"/>
  <c r="B107" i="2" s="1"/>
  <c r="B167" i="2" s="1"/>
  <c r="B224" i="2" s="1"/>
  <c r="F50" i="2"/>
  <c r="E50" i="2"/>
  <c r="D50" i="2"/>
  <c r="C50" i="2"/>
  <c r="B50" i="2"/>
  <c r="B106" i="2" s="1"/>
  <c r="B166" i="2" s="1"/>
  <c r="B223" i="2" s="1"/>
  <c r="F49" i="2"/>
  <c r="E49" i="2"/>
  <c r="D49" i="2"/>
  <c r="D105" i="2" s="1"/>
  <c r="D165" i="2" s="1"/>
  <c r="D222" i="2" s="1"/>
  <c r="C49" i="2"/>
  <c r="C105" i="2" s="1"/>
  <c r="C165" i="2" s="1"/>
  <c r="C222" i="2" s="1"/>
  <c r="B49" i="2"/>
  <c r="B105" i="2" s="1"/>
  <c r="B165" i="2" s="1"/>
  <c r="B222" i="2" s="1"/>
  <c r="F48" i="2"/>
  <c r="E48" i="2"/>
  <c r="D48" i="2"/>
  <c r="C48" i="2"/>
  <c r="C104" i="2" s="1"/>
  <c r="C164" i="2" s="1"/>
  <c r="B48" i="2"/>
  <c r="B104" i="2" s="1"/>
  <c r="B164" i="2" s="1"/>
  <c r="B221" i="2" s="1"/>
  <c r="F47" i="2"/>
  <c r="E47" i="2"/>
  <c r="D47" i="2"/>
  <c r="C47" i="2"/>
  <c r="B47" i="2"/>
  <c r="B103" i="2" s="1"/>
  <c r="B163" i="2" s="1"/>
  <c r="B220" i="2" s="1"/>
  <c r="F46" i="2"/>
  <c r="E46" i="2"/>
  <c r="D46" i="2"/>
  <c r="D102" i="2" s="1"/>
  <c r="D162" i="2" s="1"/>
  <c r="D219" i="2" s="1"/>
  <c r="C46" i="2"/>
  <c r="C102" i="2" s="1"/>
  <c r="B46" i="2"/>
  <c r="B102" i="2" s="1"/>
  <c r="B162" i="2" s="1"/>
  <c r="B219" i="2" s="1"/>
  <c r="F45" i="2"/>
  <c r="E45" i="2"/>
  <c r="D45" i="2"/>
  <c r="C45" i="2"/>
  <c r="B45" i="2"/>
  <c r="B101" i="2" s="1"/>
  <c r="B161" i="2" s="1"/>
  <c r="B218" i="2" s="1"/>
  <c r="F44" i="2"/>
  <c r="E44" i="2"/>
  <c r="D44" i="2"/>
  <c r="C44" i="2"/>
  <c r="C100" i="2" s="1"/>
  <c r="C160" i="2" s="1"/>
  <c r="B44" i="2"/>
  <c r="B100" i="2" s="1"/>
  <c r="B160" i="2" s="1"/>
  <c r="B217" i="2" s="1"/>
  <c r="F43" i="2"/>
  <c r="E43" i="2"/>
  <c r="D43" i="2"/>
  <c r="D99" i="2" s="1"/>
  <c r="D159" i="2" s="1"/>
  <c r="D216" i="2" s="1"/>
  <c r="C43" i="2"/>
  <c r="C99" i="2" s="1"/>
  <c r="C159" i="2" s="1"/>
  <c r="C216" i="2" s="1"/>
  <c r="B43" i="2"/>
  <c r="B99" i="2" s="1"/>
  <c r="B159" i="2" s="1"/>
  <c r="B216" i="2" s="1"/>
  <c r="F42" i="2"/>
  <c r="E42" i="2"/>
  <c r="D42" i="2"/>
  <c r="C42" i="2"/>
  <c r="B42" i="2"/>
  <c r="B98" i="2" s="1"/>
  <c r="B158" i="2" s="1"/>
  <c r="B215" i="2" s="1"/>
  <c r="F41" i="2"/>
  <c r="E41" i="2"/>
  <c r="D41" i="2"/>
  <c r="C41" i="2"/>
  <c r="B41" i="2"/>
  <c r="B97" i="2" s="1"/>
  <c r="B157" i="2" s="1"/>
  <c r="B214" i="2" s="1"/>
  <c r="F40" i="2"/>
  <c r="E40" i="2"/>
  <c r="D40" i="2"/>
  <c r="C40" i="2"/>
  <c r="C96" i="2" s="1"/>
  <c r="C156" i="2" s="1"/>
  <c r="B40" i="2"/>
  <c r="B96" i="2" s="1"/>
  <c r="B156" i="2" s="1"/>
  <c r="B213" i="2" s="1"/>
  <c r="F39" i="2"/>
  <c r="E39" i="2"/>
  <c r="D39" i="2"/>
  <c r="C39" i="2"/>
  <c r="B39" i="2"/>
  <c r="B95" i="2" s="1"/>
  <c r="B155" i="2" s="1"/>
  <c r="F38" i="2"/>
  <c r="E38" i="2"/>
  <c r="D38" i="2"/>
  <c r="C38" i="2"/>
  <c r="B38" i="2"/>
  <c r="B94" i="2" s="1"/>
  <c r="B154" i="2" s="1"/>
  <c r="B211" i="2" s="1"/>
  <c r="F37" i="2"/>
  <c r="E37" i="2"/>
  <c r="D37" i="2"/>
  <c r="C37" i="2"/>
  <c r="B37" i="2"/>
  <c r="B93" i="2" s="1"/>
  <c r="B153" i="2" s="1"/>
  <c r="B210" i="2" s="1"/>
  <c r="F36" i="2"/>
  <c r="E36" i="2"/>
  <c r="D36" i="2"/>
  <c r="C36" i="2"/>
  <c r="C92" i="2" s="1"/>
  <c r="C152" i="2" s="1"/>
  <c r="B36" i="2"/>
  <c r="B92" i="2" s="1"/>
  <c r="B152" i="2" s="1"/>
  <c r="B209" i="2" s="1"/>
  <c r="F35" i="2"/>
  <c r="E35" i="2"/>
  <c r="D35" i="2"/>
  <c r="C35" i="2"/>
  <c r="B35" i="2"/>
  <c r="B91" i="2" s="1"/>
  <c r="F34" i="2"/>
  <c r="E34" i="2"/>
  <c r="D34" i="2"/>
  <c r="D90" i="2" s="1"/>
  <c r="D150" i="2" s="1"/>
  <c r="D207" i="2" s="1"/>
  <c r="C34" i="2"/>
  <c r="C90" i="2" s="1"/>
  <c r="C150" i="2" s="1"/>
  <c r="B34" i="2"/>
  <c r="B90" i="2" s="1"/>
  <c r="B150" i="2" s="1"/>
  <c r="B207" i="2" s="1"/>
  <c r="F33" i="2"/>
  <c r="E33" i="2"/>
  <c r="D33" i="2"/>
  <c r="C33" i="2"/>
  <c r="B33" i="2"/>
  <c r="B89" i="2" s="1"/>
  <c r="B149" i="2" s="1"/>
  <c r="B206" i="2" s="1"/>
  <c r="F32" i="2"/>
  <c r="E32" i="2"/>
  <c r="D32" i="2"/>
  <c r="D88" i="2" s="1"/>
  <c r="D148" i="2" s="1"/>
  <c r="D205" i="2" s="1"/>
  <c r="C32" i="2"/>
  <c r="C88" i="2" s="1"/>
  <c r="C148" i="2" s="1"/>
  <c r="C205" i="2" s="1"/>
  <c r="B32" i="2"/>
  <c r="B88" i="2" s="1"/>
  <c r="B148" i="2" s="1"/>
  <c r="B205" i="2" s="1"/>
  <c r="F31" i="2"/>
  <c r="E31" i="2"/>
  <c r="D31" i="2"/>
  <c r="C31" i="2"/>
  <c r="B31" i="2"/>
  <c r="B87" i="2" s="1"/>
  <c r="B147" i="2" s="1"/>
  <c r="B204" i="2" s="1"/>
  <c r="F30" i="2"/>
  <c r="E30" i="2"/>
  <c r="D30" i="2"/>
  <c r="D86" i="2" s="1"/>
  <c r="D146" i="2" s="1"/>
  <c r="D203" i="2" s="1"/>
  <c r="C30" i="2"/>
  <c r="C86" i="2" s="1"/>
  <c r="C146" i="2" s="1"/>
  <c r="C203" i="2" s="1"/>
  <c r="B30" i="2"/>
  <c r="B86" i="2" s="1"/>
  <c r="B146" i="2" s="1"/>
  <c r="B203" i="2" s="1"/>
  <c r="F29" i="2"/>
  <c r="E29" i="2"/>
  <c r="D29" i="2"/>
  <c r="D85" i="2" s="1"/>
  <c r="D145" i="2" s="1"/>
  <c r="D202" i="2" s="1"/>
  <c r="C29" i="2"/>
  <c r="C85" i="2" s="1"/>
  <c r="C145" i="2" s="1"/>
  <c r="C202" i="2" s="1"/>
  <c r="B29" i="2"/>
  <c r="B85" i="2" s="1"/>
  <c r="B145" i="2" s="1"/>
  <c r="B202" i="2" s="1"/>
  <c r="F28" i="2"/>
  <c r="E28" i="2"/>
  <c r="D28" i="2"/>
  <c r="D84" i="2" s="1"/>
  <c r="D144" i="2" s="1"/>
  <c r="D201" i="2" s="1"/>
  <c r="C28" i="2"/>
  <c r="C84" i="2" s="1"/>
  <c r="C144" i="2" s="1"/>
  <c r="C201" i="2" s="1"/>
  <c r="B28" i="2"/>
  <c r="B84" i="2" s="1"/>
  <c r="B144" i="2" s="1"/>
  <c r="B201" i="2" s="1"/>
  <c r="F27" i="2"/>
  <c r="E27" i="2"/>
  <c r="D27" i="2"/>
  <c r="D83" i="2" s="1"/>
  <c r="D143" i="2" s="1"/>
  <c r="D200" i="2" s="1"/>
  <c r="C27" i="2"/>
  <c r="C83" i="2" s="1"/>
  <c r="C143" i="2" s="1"/>
  <c r="C200" i="2" s="1"/>
  <c r="B27" i="2"/>
  <c r="B83" i="2" s="1"/>
  <c r="B143" i="2" s="1"/>
  <c r="B200" i="2" s="1"/>
  <c r="F26" i="2"/>
  <c r="E26" i="2"/>
  <c r="D26" i="2"/>
  <c r="C26" i="2"/>
  <c r="B26" i="2"/>
  <c r="B82" i="2" s="1"/>
  <c r="B142" i="2" s="1"/>
  <c r="B199" i="2" s="1"/>
  <c r="F25" i="2"/>
  <c r="E25" i="2"/>
  <c r="D25" i="2"/>
  <c r="C25" i="2"/>
  <c r="B25" i="2"/>
  <c r="B81" i="2" s="1"/>
  <c r="B141" i="2" s="1"/>
  <c r="B198" i="2" s="1"/>
  <c r="F24" i="2"/>
  <c r="E24" i="2"/>
  <c r="D24" i="2"/>
  <c r="C24" i="2"/>
  <c r="C80" i="2" s="1"/>
  <c r="C140" i="2" s="1"/>
  <c r="B24" i="2"/>
  <c r="B80" i="2" s="1"/>
  <c r="B140" i="2" s="1"/>
  <c r="B197" i="2" s="1"/>
  <c r="F23" i="2"/>
  <c r="E23" i="2"/>
  <c r="D23" i="2"/>
  <c r="D79" i="2" s="1"/>
  <c r="D139" i="2" s="1"/>
  <c r="D196" i="2" s="1"/>
  <c r="C23" i="2"/>
  <c r="C79" i="2" s="1"/>
  <c r="C139" i="2" s="1"/>
  <c r="C196" i="2" s="1"/>
  <c r="B23" i="2"/>
  <c r="B79" i="2" s="1"/>
  <c r="B139" i="2" s="1"/>
  <c r="B196" i="2" s="1"/>
  <c r="F22" i="2"/>
  <c r="E22" i="2"/>
  <c r="D22" i="2"/>
  <c r="C22" i="2"/>
  <c r="B22" i="2"/>
  <c r="B78" i="2" s="1"/>
  <c r="B138" i="2" s="1"/>
  <c r="B195" i="2" s="1"/>
  <c r="F21" i="2"/>
  <c r="E21" i="2"/>
  <c r="D21" i="2"/>
  <c r="C21" i="2"/>
  <c r="B21" i="2"/>
  <c r="B77" i="2" s="1"/>
  <c r="B137" i="2" s="1"/>
  <c r="B194" i="2" s="1"/>
  <c r="F20" i="2"/>
  <c r="E20" i="2"/>
  <c r="D20" i="2"/>
  <c r="C20" i="2"/>
  <c r="C76" i="2" s="1"/>
  <c r="C136" i="2" s="1"/>
  <c r="B20" i="2"/>
  <c r="B76" i="2" s="1"/>
  <c r="F19" i="2"/>
  <c r="E19" i="2"/>
  <c r="D19" i="2"/>
  <c r="C19" i="2"/>
  <c r="B19" i="2"/>
  <c r="B75" i="2" s="1"/>
  <c r="B135" i="2" s="1"/>
  <c r="B192" i="2" s="1"/>
  <c r="F18" i="2"/>
  <c r="E18" i="2"/>
  <c r="D18" i="2"/>
  <c r="C18" i="2"/>
  <c r="B18" i="2"/>
  <c r="B74" i="2" s="1"/>
  <c r="B134" i="2" s="1"/>
  <c r="B191" i="2" s="1"/>
  <c r="F17" i="2"/>
  <c r="E17" i="2"/>
  <c r="D17" i="2"/>
  <c r="C17" i="2"/>
  <c r="B17" i="2"/>
  <c r="B73" i="2" s="1"/>
  <c r="B133" i="2" s="1"/>
  <c r="B190" i="2" s="1"/>
  <c r="F16" i="2"/>
  <c r="E16" i="2"/>
  <c r="D16" i="2"/>
  <c r="D72" i="2" s="1"/>
  <c r="D132" i="2" s="1"/>
  <c r="D189" i="2" s="1"/>
  <c r="C16" i="2"/>
  <c r="C72" i="2" s="1"/>
  <c r="C132" i="2" s="1"/>
  <c r="C189" i="2" s="1"/>
  <c r="B16" i="2"/>
  <c r="B72" i="2" s="1"/>
  <c r="B132" i="2" s="1"/>
  <c r="B189" i="2" s="1"/>
  <c r="F15" i="2"/>
  <c r="E15" i="2"/>
  <c r="D15" i="2"/>
  <c r="C15" i="2"/>
  <c r="B15" i="2"/>
  <c r="B71" i="2" s="1"/>
  <c r="B131" i="2" s="1"/>
  <c r="F14" i="2"/>
  <c r="E14" i="2"/>
  <c r="D14" i="2"/>
  <c r="D70" i="2" s="1"/>
  <c r="D130" i="2" s="1"/>
  <c r="D187" i="2" s="1"/>
  <c r="C14" i="2"/>
  <c r="C70" i="2" s="1"/>
  <c r="C130" i="2" s="1"/>
  <c r="C187" i="2" s="1"/>
  <c r="B14" i="2"/>
  <c r="B70" i="2" s="1"/>
  <c r="B130" i="2" s="1"/>
  <c r="B187" i="2" s="1"/>
  <c r="F13" i="2"/>
  <c r="E13" i="2"/>
  <c r="D13" i="2"/>
  <c r="D69" i="2" s="1"/>
  <c r="D129" i="2" s="1"/>
  <c r="C13" i="2"/>
  <c r="C69" i="2" s="1"/>
  <c r="C129" i="2" s="1"/>
  <c r="C186" i="2" s="1"/>
  <c r="B13" i="2"/>
  <c r="B69" i="2" s="1"/>
  <c r="B129" i="2" s="1"/>
  <c r="B186" i="2" s="1"/>
  <c r="F12" i="2"/>
  <c r="E12" i="2"/>
  <c r="D12" i="2"/>
  <c r="D68" i="2" s="1"/>
  <c r="D128" i="2" s="1"/>
  <c r="D185" i="2" s="1"/>
  <c r="C12" i="2"/>
  <c r="C68" i="2" s="1"/>
  <c r="C128" i="2" s="1"/>
  <c r="C185" i="2" s="1"/>
  <c r="B12" i="2"/>
  <c r="B68" i="2" s="1"/>
  <c r="B128" i="2" s="1"/>
  <c r="B185" i="2" s="1"/>
  <c r="F11" i="2"/>
  <c r="E11" i="2"/>
  <c r="D11" i="2"/>
  <c r="C11" i="2"/>
  <c r="B11" i="2"/>
  <c r="B67" i="2" s="1"/>
  <c r="B127" i="2" s="1"/>
  <c r="B184" i="2" s="1"/>
  <c r="F10" i="2"/>
  <c r="E10" i="2"/>
  <c r="D10" i="2"/>
  <c r="D66" i="2" s="1"/>
  <c r="D126" i="2" s="1"/>
  <c r="D183" i="2" s="1"/>
  <c r="C10" i="2"/>
  <c r="C66" i="2" s="1"/>
  <c r="C126" i="2" s="1"/>
  <c r="C183" i="2" s="1"/>
  <c r="B10" i="2"/>
  <c r="B66" i="2" s="1"/>
  <c r="B126" i="2" s="1"/>
  <c r="B183" i="2" s="1"/>
  <c r="F9" i="2"/>
  <c r="E9" i="2"/>
  <c r="D9" i="2"/>
  <c r="C9" i="2"/>
  <c r="C5" i="2" s="1"/>
  <c r="B9" i="2"/>
  <c r="B65" i="2" s="1"/>
  <c r="B125" i="2" s="1"/>
  <c r="B182" i="2" s="1"/>
  <c r="C4" i="2"/>
  <c r="N10" i="1" l="1"/>
  <c r="N8" i="1"/>
  <c r="D67" i="2"/>
  <c r="D127" i="2" s="1"/>
  <c r="D87" i="2"/>
  <c r="D147" i="2" s="1"/>
  <c r="E90" i="2"/>
  <c r="E150" i="2" s="1"/>
  <c r="F93" i="2"/>
  <c r="F153" i="2" s="1"/>
  <c r="E94" i="2"/>
  <c r="E154" i="2" s="1"/>
  <c r="E98" i="2"/>
  <c r="E158" i="2" s="1"/>
  <c r="E110" i="2"/>
  <c r="E170" i="2" s="1"/>
  <c r="C73" i="2"/>
  <c r="C133" i="2" s="1"/>
  <c r="E70" i="2"/>
  <c r="E130" i="2" s="1"/>
  <c r="F73" i="2"/>
  <c r="F133" i="2" s="1"/>
  <c r="E78" i="2"/>
  <c r="E138" i="2" s="1"/>
  <c r="F81" i="2"/>
  <c r="F141" i="2" s="1"/>
  <c r="F101" i="2"/>
  <c r="F161" i="2" s="1"/>
  <c r="F105" i="2"/>
  <c r="F165" i="2" s="1"/>
  <c r="E106" i="2"/>
  <c r="E166" i="2" s="1"/>
  <c r="D115" i="2"/>
  <c r="D175" i="2" s="1"/>
  <c r="F66" i="2"/>
  <c r="F126" i="2" s="1"/>
  <c r="E71" i="2"/>
  <c r="E131" i="2" s="1"/>
  <c r="F74" i="2"/>
  <c r="F134" i="2" s="1"/>
  <c r="C77" i="2"/>
  <c r="C137" i="2" s="1"/>
  <c r="F78" i="2"/>
  <c r="F138" i="2" s="1"/>
  <c r="C81" i="2"/>
  <c r="C141" i="2" s="1"/>
  <c r="F82" i="2"/>
  <c r="F142" i="2" s="1"/>
  <c r="E87" i="2"/>
  <c r="E147" i="2" s="1"/>
  <c r="C89" i="2"/>
  <c r="C149" i="2" s="1"/>
  <c r="D92" i="2"/>
  <c r="D152" i="2" s="1"/>
  <c r="C93" i="2"/>
  <c r="C153" i="2" s="1"/>
  <c r="D96" i="2"/>
  <c r="D156" i="2" s="1"/>
  <c r="C97" i="2"/>
  <c r="C157" i="2" s="1"/>
  <c r="D100" i="2"/>
  <c r="D160" i="2" s="1"/>
  <c r="C101" i="2"/>
  <c r="C161" i="2" s="1"/>
  <c r="E5" i="2"/>
  <c r="E4" i="2"/>
  <c r="E82" i="2" s="1"/>
  <c r="E142" i="2" s="1"/>
  <c r="E66" i="2"/>
  <c r="E126" i="2" s="1"/>
  <c r="C128" i="3"/>
  <c r="C122" i="3"/>
  <c r="D4" i="2"/>
  <c r="D71" i="2" s="1"/>
  <c r="D131" i="2" s="1"/>
  <c r="F102" i="2"/>
  <c r="F162" i="2" s="1"/>
  <c r="C109" i="2"/>
  <c r="C169" i="2" s="1"/>
  <c r="D112" i="2"/>
  <c r="D172" i="2" s="1"/>
  <c r="D5" i="2"/>
  <c r="D111" i="2" s="1"/>
  <c r="D171" i="2" s="1"/>
  <c r="C67" i="2"/>
  <c r="C127" i="2" s="1"/>
  <c r="F68" i="2"/>
  <c r="F128" i="2" s="1"/>
  <c r="E69" i="2"/>
  <c r="E129" i="2" s="1"/>
  <c r="C71" i="2"/>
  <c r="C131" i="2" s="1"/>
  <c r="E73" i="2"/>
  <c r="E133" i="2" s="1"/>
  <c r="D74" i="2"/>
  <c r="D134" i="2" s="1"/>
  <c r="C75" i="2"/>
  <c r="C135" i="2" s="1"/>
  <c r="E77" i="2"/>
  <c r="E137" i="2" s="1"/>
  <c r="D78" i="2"/>
  <c r="D138" i="2" s="1"/>
  <c r="E81" i="2"/>
  <c r="E141" i="2" s="1"/>
  <c r="D82" i="2"/>
  <c r="D142" i="2" s="1"/>
  <c r="F84" i="2"/>
  <c r="F144" i="2" s="1"/>
  <c r="C87" i="2"/>
  <c r="C147" i="2" s="1"/>
  <c r="F88" i="2"/>
  <c r="F148" i="2" s="1"/>
  <c r="E89" i="2"/>
  <c r="E149" i="2" s="1"/>
  <c r="C91" i="2"/>
  <c r="C151" i="2" s="1"/>
  <c r="E93" i="2"/>
  <c r="E153" i="2" s="1"/>
  <c r="D94" i="2"/>
  <c r="D154" i="2" s="1"/>
  <c r="C95" i="2"/>
  <c r="C155" i="2" s="1"/>
  <c r="E97" i="2"/>
  <c r="E157" i="2" s="1"/>
  <c r="D98" i="2"/>
  <c r="D158" i="2" s="1"/>
  <c r="E101" i="2"/>
  <c r="E161" i="2" s="1"/>
  <c r="C103" i="2"/>
  <c r="C163" i="2" s="1"/>
  <c r="F104" i="2"/>
  <c r="F164" i="2" s="1"/>
  <c r="C107" i="2"/>
  <c r="C167" i="2" s="1"/>
  <c r="F108" i="2"/>
  <c r="F168" i="2" s="1"/>
  <c r="C111" i="2"/>
  <c r="C171" i="2" s="1"/>
  <c r="F112" i="2"/>
  <c r="F172" i="2" s="1"/>
  <c r="C115" i="2"/>
  <c r="C175" i="2" s="1"/>
  <c r="F116" i="2"/>
  <c r="F176" i="2" s="1"/>
  <c r="F5" i="2"/>
  <c r="F4" i="2"/>
  <c r="F69" i="2" s="1"/>
  <c r="F129" i="2" s="1"/>
  <c r="E103" i="2"/>
  <c r="E163" i="2" s="1"/>
  <c r="F106" i="2"/>
  <c r="F166" i="2" s="1"/>
  <c r="E111" i="2"/>
  <c r="E171" i="2" s="1"/>
  <c r="C113" i="2"/>
  <c r="C173" i="2" s="1"/>
  <c r="C65" i="2"/>
  <c r="C125" i="2" s="1"/>
  <c r="F67" i="2"/>
  <c r="F127" i="2" s="1"/>
  <c r="E68" i="2"/>
  <c r="E128" i="2" s="1"/>
  <c r="F71" i="2"/>
  <c r="F131" i="2" s="1"/>
  <c r="C74" i="2"/>
  <c r="C134" i="2" s="1"/>
  <c r="F75" i="2"/>
  <c r="F135" i="2" s="1"/>
  <c r="C78" i="2"/>
  <c r="C138" i="2" s="1"/>
  <c r="F79" i="2"/>
  <c r="F139" i="2" s="1"/>
  <c r="C82" i="2"/>
  <c r="C142" i="2" s="1"/>
  <c r="F83" i="2"/>
  <c r="F143" i="2" s="1"/>
  <c r="F87" i="2"/>
  <c r="F147" i="2" s="1"/>
  <c r="E88" i="2"/>
  <c r="E148" i="2" s="1"/>
  <c r="D89" i="2"/>
  <c r="D149" i="2" s="1"/>
  <c r="E92" i="2"/>
  <c r="E152" i="2" s="1"/>
  <c r="D93" i="2"/>
  <c r="D153" i="2" s="1"/>
  <c r="C94" i="2"/>
  <c r="C154" i="2" s="1"/>
  <c r="E96" i="2"/>
  <c r="E156" i="2" s="1"/>
  <c r="D97" i="2"/>
  <c r="D157" i="2" s="1"/>
  <c r="C98" i="2"/>
  <c r="C158" i="2" s="1"/>
  <c r="E100" i="2"/>
  <c r="E160" i="2" s="1"/>
  <c r="D101" i="2"/>
  <c r="D161" i="2" s="1"/>
  <c r="F103" i="2"/>
  <c r="F163" i="2" s="1"/>
  <c r="C106" i="2"/>
  <c r="C166" i="2" s="1"/>
  <c r="F107" i="2"/>
  <c r="F167" i="2" s="1"/>
  <c r="E108" i="2"/>
  <c r="E168" i="2" s="1"/>
  <c r="C110" i="2"/>
  <c r="C170" i="2" s="1"/>
  <c r="F111" i="2"/>
  <c r="F171" i="2" s="1"/>
  <c r="E112" i="2"/>
  <c r="E172" i="2" s="1"/>
  <c r="C114" i="2"/>
  <c r="C174" i="2" s="1"/>
  <c r="E116" i="2"/>
  <c r="E176" i="2" s="1"/>
  <c r="F65" i="2"/>
  <c r="F125" i="2" s="1"/>
  <c r="E179" i="3"/>
  <c r="E175" i="3"/>
  <c r="E171" i="3"/>
  <c r="E167" i="3"/>
  <c r="E163" i="3"/>
  <c r="E159" i="3"/>
  <c r="E155" i="3"/>
  <c r="E151" i="3"/>
  <c r="E147" i="3"/>
  <c r="E143" i="3"/>
  <c r="E139" i="3"/>
  <c r="E135" i="3"/>
  <c r="E131" i="3"/>
  <c r="E182" i="3"/>
  <c r="E178" i="3"/>
  <c r="E174" i="3"/>
  <c r="E170" i="3"/>
  <c r="E166" i="3"/>
  <c r="E162" i="3"/>
  <c r="E158" i="3"/>
  <c r="E154" i="3"/>
  <c r="E150" i="3"/>
  <c r="E146" i="3"/>
  <c r="E142" i="3"/>
  <c r="E138" i="3"/>
  <c r="E134" i="3"/>
  <c r="E181" i="3"/>
  <c r="E177" i="3"/>
  <c r="E173" i="3"/>
  <c r="E169" i="3"/>
  <c r="E165" i="3"/>
  <c r="E161" i="3"/>
  <c r="E157" i="3"/>
  <c r="E153" i="3"/>
  <c r="E149" i="3"/>
  <c r="E145" i="3"/>
  <c r="E141" i="3"/>
  <c r="E137" i="3"/>
  <c r="E133" i="3"/>
  <c r="E180" i="3"/>
  <c r="E176" i="3"/>
  <c r="E172" i="3"/>
  <c r="E168" i="3"/>
  <c r="E164" i="3"/>
  <c r="E160" i="3"/>
  <c r="E156" i="3"/>
  <c r="E152" i="3"/>
  <c r="E148" i="3"/>
  <c r="E144" i="3"/>
  <c r="E140" i="3"/>
  <c r="E136" i="3"/>
  <c r="E132" i="3"/>
  <c r="D128" i="3"/>
  <c r="D122" i="3"/>
  <c r="F118" i="3"/>
  <c r="E118" i="3"/>
  <c r="F131" i="3"/>
  <c r="D133" i="3"/>
  <c r="C134" i="3"/>
  <c r="F135" i="3"/>
  <c r="D137" i="3"/>
  <c r="C138" i="3"/>
  <c r="F139" i="3"/>
  <c r="D141" i="3"/>
  <c r="C142" i="3"/>
  <c r="F143" i="3"/>
  <c r="D145" i="3"/>
  <c r="C146" i="3"/>
  <c r="F147" i="3"/>
  <c r="D149" i="3"/>
  <c r="C150" i="3"/>
  <c r="F151" i="3"/>
  <c r="D153" i="3"/>
  <c r="C154" i="3"/>
  <c r="F155" i="3"/>
  <c r="D157" i="3"/>
  <c r="C158" i="3"/>
  <c r="F159" i="3"/>
  <c r="D161" i="3"/>
  <c r="C162" i="3"/>
  <c r="F163" i="3"/>
  <c r="D165" i="3"/>
  <c r="C166" i="3"/>
  <c r="F167" i="3"/>
  <c r="D169" i="3"/>
  <c r="C170" i="3"/>
  <c r="F171" i="3"/>
  <c r="D173" i="3"/>
  <c r="C174" i="3"/>
  <c r="F175" i="3"/>
  <c r="D177" i="3"/>
  <c r="C178" i="3"/>
  <c r="F179" i="3"/>
  <c r="D181" i="3"/>
  <c r="C182" i="3"/>
  <c r="C131" i="3"/>
  <c r="F132" i="3"/>
  <c r="D134" i="3"/>
  <c r="C135" i="3"/>
  <c r="F136" i="3"/>
  <c r="D138" i="3"/>
  <c r="C139" i="3"/>
  <c r="F140" i="3"/>
  <c r="D142" i="3"/>
  <c r="C143" i="3"/>
  <c r="F144" i="3"/>
  <c r="D146" i="3"/>
  <c r="C147" i="3"/>
  <c r="F148" i="3"/>
  <c r="D150" i="3"/>
  <c r="C151" i="3"/>
  <c r="F152" i="3"/>
  <c r="D154" i="3"/>
  <c r="C155" i="3"/>
  <c r="F156" i="3"/>
  <c r="D158" i="3"/>
  <c r="C159" i="3"/>
  <c r="F160" i="3"/>
  <c r="D162" i="3"/>
  <c r="C163" i="3"/>
  <c r="F164" i="3"/>
  <c r="D166" i="3"/>
  <c r="C167" i="3"/>
  <c r="F168" i="3"/>
  <c r="D170" i="3"/>
  <c r="C171" i="3"/>
  <c r="F172" i="3"/>
  <c r="D174" i="3"/>
  <c r="C175" i="3"/>
  <c r="F176" i="3"/>
  <c r="D178" i="3"/>
  <c r="C179" i="3"/>
  <c r="F180" i="3"/>
  <c r="D182" i="3"/>
  <c r="D131" i="3"/>
  <c r="C132" i="3"/>
  <c r="F133" i="3"/>
  <c r="D135" i="3"/>
  <c r="C136" i="3"/>
  <c r="F137" i="3"/>
  <c r="D139" i="3"/>
  <c r="C140" i="3"/>
  <c r="F141" i="3"/>
  <c r="D143" i="3"/>
  <c r="C144" i="3"/>
  <c r="F145" i="3"/>
  <c r="D147" i="3"/>
  <c r="C148" i="3"/>
  <c r="F149" i="3"/>
  <c r="D151" i="3"/>
  <c r="C152" i="3"/>
  <c r="F153" i="3"/>
  <c r="D155" i="3"/>
  <c r="C156" i="3"/>
  <c r="F157" i="3"/>
  <c r="D159" i="3"/>
  <c r="C160" i="3"/>
  <c r="F161" i="3"/>
  <c r="D163" i="3"/>
  <c r="C164" i="3"/>
  <c r="F165" i="3"/>
  <c r="D167" i="3"/>
  <c r="C168" i="3"/>
  <c r="F169" i="3"/>
  <c r="D171" i="3"/>
  <c r="C172" i="3"/>
  <c r="F173" i="3"/>
  <c r="D175" i="3"/>
  <c r="C176" i="3"/>
  <c r="F177" i="3"/>
  <c r="D179" i="3"/>
  <c r="C180" i="3"/>
  <c r="F181" i="3"/>
  <c r="D132" i="3"/>
  <c r="C133" i="3"/>
  <c r="F134" i="3"/>
  <c r="D136" i="3"/>
  <c r="C137" i="3"/>
  <c r="F138" i="3"/>
  <c r="D140" i="3"/>
  <c r="C141" i="3"/>
  <c r="F142" i="3"/>
  <c r="D144" i="3"/>
  <c r="C145" i="3"/>
  <c r="F146" i="3"/>
  <c r="D148" i="3"/>
  <c r="C149" i="3"/>
  <c r="F150" i="3"/>
  <c r="D152" i="3"/>
  <c r="C153" i="3"/>
  <c r="F154" i="3"/>
  <c r="D156" i="3"/>
  <c r="C157" i="3"/>
  <c r="F158" i="3"/>
  <c r="D160" i="3"/>
  <c r="C161" i="3"/>
  <c r="F162" i="3"/>
  <c r="D164" i="3"/>
  <c r="C165" i="3"/>
  <c r="F166" i="3"/>
  <c r="D168" i="3"/>
  <c r="C169" i="3"/>
  <c r="F170" i="3"/>
  <c r="D172" i="3"/>
  <c r="C173" i="3"/>
  <c r="F174" i="3"/>
  <c r="D176" i="3"/>
  <c r="C177" i="3"/>
  <c r="F178" i="3"/>
  <c r="M12" i="1" l="1"/>
  <c r="F128" i="3"/>
  <c r="F122" i="3"/>
  <c r="C122" i="2"/>
  <c r="C208" i="2" s="1"/>
  <c r="C121" i="2"/>
  <c r="E128" i="3"/>
  <c r="E122" i="3"/>
  <c r="C194" i="2"/>
  <c r="D125" i="3"/>
  <c r="D127" i="3" s="1"/>
  <c r="D124" i="3"/>
  <c r="C223" i="2"/>
  <c r="D81" i="2"/>
  <c r="D141" i="2" s="1"/>
  <c r="D77" i="2"/>
  <c r="D137" i="2" s="1"/>
  <c r="D73" i="2"/>
  <c r="D133" i="2" s="1"/>
  <c r="D114" i="2"/>
  <c r="D174" i="2" s="1"/>
  <c r="D110" i="2"/>
  <c r="D170" i="2" s="1"/>
  <c r="D106" i="2"/>
  <c r="D166" i="2" s="1"/>
  <c r="F96" i="2"/>
  <c r="F156" i="2" s="1"/>
  <c r="F92" i="2"/>
  <c r="F152" i="2" s="1"/>
  <c r="C204" i="2"/>
  <c r="F76" i="2"/>
  <c r="F136" i="2" s="1"/>
  <c r="F72" i="2"/>
  <c r="F132" i="2" s="1"/>
  <c r="C184" i="2"/>
  <c r="F110" i="2"/>
  <c r="F170" i="2" s="1"/>
  <c r="E99" i="2"/>
  <c r="E159" i="2" s="1"/>
  <c r="E95" i="2"/>
  <c r="E155" i="2" s="1"/>
  <c r="E91" i="2"/>
  <c r="E151" i="2" s="1"/>
  <c r="F86" i="2"/>
  <c r="F146" i="2" s="1"/>
  <c r="D80" i="2"/>
  <c r="D140" i="2" s="1"/>
  <c r="D76" i="2"/>
  <c r="D136" i="2" s="1"/>
  <c r="F70" i="2"/>
  <c r="F130" i="2" s="1"/>
  <c r="D103" i="2"/>
  <c r="D163" i="2" s="1"/>
  <c r="F89" i="2"/>
  <c r="F149" i="2" s="1"/>
  <c r="F77" i="2"/>
  <c r="F137" i="2" s="1"/>
  <c r="C190" i="2"/>
  <c r="F109" i="2"/>
  <c r="F169" i="2" s="1"/>
  <c r="F97" i="2"/>
  <c r="F157" i="2" s="1"/>
  <c r="E86" i="2"/>
  <c r="E146" i="2" s="1"/>
  <c r="E74" i="2"/>
  <c r="E134" i="2" s="1"/>
  <c r="D113" i="2"/>
  <c r="D173" i="2" s="1"/>
  <c r="D109" i="2"/>
  <c r="D169" i="2" s="1"/>
  <c r="E104" i="2"/>
  <c r="E164" i="2" s="1"/>
  <c r="F99" i="2"/>
  <c r="F159" i="2" s="1"/>
  <c r="F95" i="2"/>
  <c r="F155" i="2" s="1"/>
  <c r="F91" i="2"/>
  <c r="F151" i="2" s="1"/>
  <c r="E84" i="2"/>
  <c r="E144" i="2" s="1"/>
  <c r="E80" i="2"/>
  <c r="E140" i="2" s="1"/>
  <c r="E76" i="2"/>
  <c r="E136" i="2" s="1"/>
  <c r="E72" i="2"/>
  <c r="E132" i="2" s="1"/>
  <c r="D65" i="2"/>
  <c r="D125" i="2" s="1"/>
  <c r="E107" i="2"/>
  <c r="E167" i="2" s="1"/>
  <c r="E113" i="2"/>
  <c r="E173" i="2" s="1"/>
  <c r="E109" i="2"/>
  <c r="E169" i="2" s="1"/>
  <c r="E105" i="2"/>
  <c r="E165" i="2" s="1"/>
  <c r="F100" i="2"/>
  <c r="F160" i="2" s="1"/>
  <c r="E85" i="2"/>
  <c r="E145" i="2" s="1"/>
  <c r="F80" i="2"/>
  <c r="F140" i="2" s="1"/>
  <c r="E65" i="2"/>
  <c r="E125" i="2" s="1"/>
  <c r="C226" i="2"/>
  <c r="C125" i="3"/>
  <c r="C127" i="3" s="1"/>
  <c r="C124" i="3"/>
  <c r="F98" i="2"/>
  <c r="F158" i="2" s="1"/>
  <c r="F94" i="2"/>
  <c r="F154" i="2" s="1"/>
  <c r="F90" i="2"/>
  <c r="F150" i="2" s="1"/>
  <c r="E83" i="2"/>
  <c r="E143" i="2" s="1"/>
  <c r="E79" i="2"/>
  <c r="E139" i="2" s="1"/>
  <c r="E75" i="2"/>
  <c r="E135" i="2" s="1"/>
  <c r="E67" i="2"/>
  <c r="E127" i="2" s="1"/>
  <c r="D107" i="2"/>
  <c r="D167" i="2" s="1"/>
  <c r="E102" i="2"/>
  <c r="E162" i="2" s="1"/>
  <c r="D75" i="2"/>
  <c r="D135" i="2" s="1"/>
  <c r="F113" i="2"/>
  <c r="F173" i="2" s="1"/>
  <c r="D95" i="2"/>
  <c r="D155" i="2" s="1"/>
  <c r="D91" i="2"/>
  <c r="D151" i="2" s="1"/>
  <c r="F85" i="2"/>
  <c r="F145" i="2" s="1"/>
  <c r="D104" i="2"/>
  <c r="D164" i="2" s="1"/>
  <c r="C214" i="2"/>
  <c r="E197" i="2" l="1"/>
  <c r="C195" i="2"/>
  <c r="F215" i="2"/>
  <c r="C210" i="2"/>
  <c r="F230" i="2"/>
  <c r="C192" i="2"/>
  <c r="C212" i="2"/>
  <c r="F227" i="2"/>
  <c r="E125" i="3"/>
  <c r="E127" i="3" s="1"/>
  <c r="E124" i="3"/>
  <c r="C197" i="2"/>
  <c r="C217" i="2"/>
  <c r="C221" i="2"/>
  <c r="C209" i="2"/>
  <c r="C229" i="2"/>
  <c r="C193" i="2"/>
  <c r="C213" i="2"/>
  <c r="F211" i="2"/>
  <c r="C218" i="2"/>
  <c r="E121" i="2"/>
  <c r="E222" i="2" s="1"/>
  <c r="E122" i="2"/>
  <c r="E192" i="2" s="1"/>
  <c r="E182" i="2"/>
  <c r="C227" i="2"/>
  <c r="C220" i="2"/>
  <c r="F122" i="2"/>
  <c r="F208" i="2" s="1"/>
  <c r="C191" i="2"/>
  <c r="C198" i="2"/>
  <c r="C232" i="2"/>
  <c r="C182" i="2"/>
  <c r="F125" i="3"/>
  <c r="F127" i="3" s="1"/>
  <c r="F124" i="3"/>
  <c r="E191" i="2"/>
  <c r="F121" i="2"/>
  <c r="F187" i="2" s="1"/>
  <c r="C224" i="2"/>
  <c r="E196" i="2"/>
  <c r="D122" i="2"/>
  <c r="D121" i="2"/>
  <c r="D212" i="2" s="1"/>
  <c r="E212" i="2"/>
  <c r="F209" i="2"/>
  <c r="C206" i="2"/>
  <c r="C188" i="2"/>
  <c r="E226" i="2"/>
  <c r="F214" i="2"/>
  <c r="E216" i="2"/>
  <c r="F193" i="2"/>
  <c r="C231" i="2"/>
  <c r="C228" i="2"/>
  <c r="C215" i="2"/>
  <c r="C230" i="2"/>
  <c r="C211" i="2"/>
  <c r="C199" i="2"/>
  <c r="D194" i="2" l="1"/>
  <c r="D226" i="2"/>
  <c r="D221" i="2"/>
  <c r="D182" i="2"/>
  <c r="F202" i="2"/>
  <c r="F212" i="2"/>
  <c r="D208" i="2"/>
  <c r="F213" i="2"/>
  <c r="F206" i="2"/>
  <c r="E189" i="2"/>
  <c r="D224" i="2"/>
  <c r="D227" i="2"/>
  <c r="E203" i="2"/>
  <c r="E202" i="2"/>
  <c r="E208" i="2"/>
  <c r="E201" i="2"/>
  <c r="E219" i="2"/>
  <c r="F217" i="2"/>
  <c r="D198" i="2"/>
  <c r="F226" i="2"/>
  <c r="E230" i="2"/>
  <c r="E184" i="2"/>
  <c r="D209" i="2"/>
  <c r="D218" i="2"/>
  <c r="D213" i="2"/>
  <c r="D215" i="2"/>
  <c r="D195" i="2"/>
  <c r="D188" i="2"/>
  <c r="D211" i="2"/>
  <c r="D228" i="2"/>
  <c r="D204" i="2"/>
  <c r="D210" i="2"/>
  <c r="D184" i="2"/>
  <c r="D206" i="2"/>
  <c r="D217" i="2"/>
  <c r="D214" i="2"/>
  <c r="D229" i="2"/>
  <c r="D232" i="2"/>
  <c r="D199" i="2"/>
  <c r="D191" i="2"/>
  <c r="D190" i="2"/>
  <c r="D230" i="2"/>
  <c r="E224" i="2"/>
  <c r="F189" i="2"/>
  <c r="D223" i="2"/>
  <c r="F203" i="2"/>
  <c r="F197" i="2"/>
  <c r="D231" i="2"/>
  <c r="D197" i="2"/>
  <c r="E200" i="2"/>
  <c r="D193" i="2"/>
  <c r="F223" i="2"/>
  <c r="F192" i="2"/>
  <c r="F182" i="2"/>
  <c r="F221" i="2"/>
  <c r="F201" i="2"/>
  <c r="F183" i="2"/>
  <c r="F190" i="2"/>
  <c r="F199" i="2"/>
  <c r="F196" i="2"/>
  <c r="F185" i="2"/>
  <c r="F204" i="2"/>
  <c r="F205" i="2"/>
  <c r="F219" i="2"/>
  <c r="F186" i="2"/>
  <c r="F233" i="2"/>
  <c r="F200" i="2"/>
  <c r="F222" i="2"/>
  <c r="F224" i="2"/>
  <c r="F188" i="2"/>
  <c r="F210" i="2"/>
  <c r="F228" i="2"/>
  <c r="F225" i="2"/>
  <c r="F191" i="2"/>
  <c r="F198" i="2"/>
  <c r="F220" i="2"/>
  <c r="F229" i="2"/>
  <c r="F184" i="2"/>
  <c r="F195" i="2"/>
  <c r="F218" i="2"/>
  <c r="F194" i="2"/>
  <c r="E220" i="2"/>
  <c r="E190" i="2"/>
  <c r="E195" i="2"/>
  <c r="E194" i="2"/>
  <c r="E215" i="2"/>
  <c r="E187" i="2"/>
  <c r="E213" i="2"/>
  <c r="E209" i="2"/>
  <c r="E223" i="2"/>
  <c r="E225" i="2"/>
  <c r="E188" i="2"/>
  <c r="E207" i="2"/>
  <c r="E227" i="2"/>
  <c r="E205" i="2"/>
  <c r="E204" i="2"/>
  <c r="E211" i="2"/>
  <c r="E210" i="2"/>
  <c r="E214" i="2"/>
  <c r="E199" i="2"/>
  <c r="E185" i="2"/>
  <c r="E217" i="2"/>
  <c r="E228" i="2"/>
  <c r="E218" i="2"/>
  <c r="E198" i="2"/>
  <c r="E206" i="2"/>
  <c r="E186" i="2"/>
  <c r="E183" i="2"/>
  <c r="E229" i="2"/>
  <c r="E233" i="2"/>
  <c r="F216" i="2"/>
  <c r="D220" i="2"/>
  <c r="E193" i="2"/>
  <c r="F207" i="2"/>
  <c r="E221" i="2"/>
  <c r="D192" i="2"/>
</calcChain>
</file>

<file path=xl/sharedStrings.xml><?xml version="1.0" encoding="utf-8"?>
<sst xmlns="http://schemas.openxmlformats.org/spreadsheetml/2006/main" count="161" uniqueCount="88">
  <si>
    <t>LN</t>
  </si>
  <si>
    <t>average</t>
  </si>
  <si>
    <t>stddev</t>
  </si>
  <si>
    <t xml:space="preserve">  пенс. накопления</t>
  </si>
  <si>
    <t xml:space="preserve">  застрахованные лица</t>
  </si>
  <si>
    <t xml:space="preserve">  пенс. резервы</t>
  </si>
  <si>
    <t xml:space="preserve">  участники</t>
  </si>
  <si>
    <t>Score</t>
  </si>
  <si>
    <t>Norm-1</t>
  </si>
  <si>
    <t>min</t>
  </si>
  <si>
    <t>max</t>
  </si>
  <si>
    <t>Norm-2</t>
  </si>
  <si>
    <t>Ренкинг НПФ</t>
  </si>
  <si>
    <t>на 2018 год</t>
  </si>
  <si>
    <t>в млн. руб.</t>
  </si>
  <si>
    <t>чел.</t>
  </si>
  <si>
    <t>Итого</t>
  </si>
  <si>
    <t xml:space="preserve">  наименование</t>
  </si>
  <si>
    <t>«НПФ «Гефест»</t>
  </si>
  <si>
    <t>НПФ «Пенсионный выбор»</t>
  </si>
  <si>
    <t>-</t>
  </si>
  <si>
    <t>«НПФ «Алмазная осень»</t>
  </si>
  <si>
    <t>«НПФ «Уголь»</t>
  </si>
  <si>
    <t>НПФ «Негосударственный Сберегательный Пенсионный Фонд»</t>
  </si>
  <si>
    <t>«НПФ «Моспромстрой-Фонд»</t>
  </si>
  <si>
    <t>«НПФ Сбербанка»</t>
  </si>
  <si>
    <t>«НПФ «Эмеритура»</t>
  </si>
  <si>
    <t>«Ханты-Мансийский НПФ»</t>
  </si>
  <si>
    <t>НПФ «Владимир»</t>
  </si>
  <si>
    <t>«НПФ «САФМАР»</t>
  </si>
  <si>
    <t>Межрегиональный НПФ «БОЛЬШОЙ»</t>
  </si>
  <si>
    <t>«НПФ «Телеком-Союз»</t>
  </si>
  <si>
    <t>«НПФ Согласие»</t>
  </si>
  <si>
    <t>«НПФ «АПК-Фонд»</t>
  </si>
  <si>
    <t>НПФ «Роствертол»</t>
  </si>
  <si>
    <t>«НПФ «Ростех»</t>
  </si>
  <si>
    <t>«НПФ «Стройкомплекс»</t>
  </si>
  <si>
    <t>«НПФ «Авиаполис»</t>
  </si>
  <si>
    <t>НПФ «Атомгарант»</t>
  </si>
  <si>
    <t>«НПФ ТРАДИЦИЯ»</t>
  </si>
  <si>
    <t>«НПФ «БЛАГОСОСТОЯНИЕ»</t>
  </si>
  <si>
    <t>«Оренбургский НПФ «Доверие»</t>
  </si>
  <si>
    <t>«НПФ «Пенсион-Инвест»</t>
  </si>
  <si>
    <t>НПФ ВТБ Пенсионный фонд</t>
  </si>
  <si>
    <t>«НПФ ГАЗФОНД»</t>
  </si>
  <si>
    <t>«НПФ «Магнит»</t>
  </si>
  <si>
    <t>«Национальный НПФ»</t>
  </si>
  <si>
    <t>«НПФ «Социальное развитие»</t>
  </si>
  <si>
    <t>«НПФ «Доверие»</t>
  </si>
  <si>
    <t>«НПФ «Социум»</t>
  </si>
  <si>
    <t>Открытое «Межрегиональный НПФ «АКВИЛОН»</t>
  </si>
  <si>
    <t>«НПФ «Транснефть»</t>
  </si>
  <si>
    <t>«НПФ «Оборонно-промышленный фонд им. В.В. Ливанова»</t>
  </si>
  <si>
    <t>«НПФ «Внешэкономфонд»</t>
  </si>
  <si>
    <t>«НПФ «Первый промышленный альянс»</t>
  </si>
  <si>
    <t>НПФ «Профессиональный» (Акционерное общество)</t>
  </si>
  <si>
    <t>«НПФ «Корабел»</t>
  </si>
  <si>
    <t>НПФ «Волга-Капитал»</t>
  </si>
  <si>
    <t>НПФ «УГМК-Перспектива»</t>
  </si>
  <si>
    <t>НПФ «Ренессанс пенсии»</t>
  </si>
  <si>
    <t>«НПФ «Образование»</t>
  </si>
  <si>
    <t>НПФ «Альянс»</t>
  </si>
  <si>
    <t>«НПФ Газпромбанк-фонд»</t>
  </si>
  <si>
    <t>НПФ «ГАЗФОНД пенсионные накопления»</t>
  </si>
  <si>
    <t>"НПФ "БУДУЩЕЕ"</t>
  </si>
  <si>
    <t>«НПФ «Открытие»</t>
  </si>
  <si>
    <t>«НПФ «Сургутнефтегаз»</t>
  </si>
  <si>
    <t>АО "НПФ Эволюция"</t>
  </si>
  <si>
    <t>НПФ «Атомфонд»</t>
  </si>
  <si>
    <t>«НПФ «ФЕДЕРАЦИЯ»</t>
  </si>
  <si>
    <t>«НПФ «Ингосстрах-Пенсия»</t>
  </si>
  <si>
    <t>maximum</t>
  </si>
  <si>
    <t>первая треть</t>
  </si>
  <si>
    <t xml:space="preserve">  start</t>
  </si>
  <si>
    <t xml:space="preserve">  end</t>
  </si>
  <si>
    <t>вторая треть</t>
  </si>
  <si>
    <t>третья треть</t>
  </si>
  <si>
    <t>name</t>
  </si>
  <si>
    <t xml:space="preserve">  место по величине пенсионных накоплений</t>
  </si>
  <si>
    <t xml:space="preserve">  место по количеству застрахованных лиц</t>
  </si>
  <si>
    <t xml:space="preserve">  место по величине пенсионных резервов</t>
  </si>
  <si>
    <t xml:space="preserve">  место по количеству участников</t>
  </si>
  <si>
    <t>оценка ПН</t>
  </si>
  <si>
    <t>оценка ПР</t>
  </si>
  <si>
    <t>всего ПН</t>
  </si>
  <si>
    <t>всего ПР</t>
  </si>
  <si>
    <t>итоговая оценка</t>
  </si>
  <si>
    <t>рыночного положения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</si>
</sst>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\ _₽_-;\-* #,##0.0\ _₽_-;_-* &quot;-&quot;??\ _₽_-;_-@_-"/>
    <numFmt numFmtId="165" formatCode="#,##0\ _₽;[Red]\-\ #,##0\ _₽"/>
    <numFmt numFmtId="166" formatCode="0.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Segoe UI"/>
      <family val="2"/>
      <charset val="204"/>
    </font>
    <font>
      <b/>
      <i/>
      <sz val="10"/>
      <color theme="1"/>
      <name val="Segoe UI"/>
      <family val="2"/>
      <charset val="204"/>
    </font>
    <font>
      <i/>
      <sz val="7"/>
      <color theme="1"/>
      <name val="Segoe UI"/>
      <family val="2"/>
      <charset val="204"/>
    </font>
    <font>
      <sz val="11"/>
      <color theme="1"/>
      <name val="Segoe UI"/>
      <family val="2"/>
      <charset val="204"/>
    </font>
    <font>
      <b/>
      <i/>
      <sz val="16"/>
      <color rgb="FF0070C0"/>
      <name val="Segoe UI"/>
      <family val="2"/>
      <charset val="204"/>
    </font>
    <font>
      <i/>
      <sz val="10"/>
      <color theme="1"/>
      <name val="Segoe UI"/>
      <family val="2"/>
      <charset val="204"/>
    </font>
    <font>
      <i/>
      <sz val="8"/>
      <color theme="1"/>
      <name val="Segoe U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43" fontId="5" fillId="3" borderId="0" xfId="0" applyNumberFormat="1" applyFont="1" applyFill="1" applyAlignment="1">
      <alignment vertical="center"/>
    </xf>
    <xf numFmtId="2" fontId="5" fillId="2" borderId="0" xfId="0" applyNumberFormat="1" applyFont="1" applyFill="1" applyAlignment="1">
      <alignment horizontal="right" vertical="center"/>
    </xf>
    <xf numFmtId="43" fontId="5" fillId="2" borderId="0" xfId="0" applyNumberFormat="1" applyFont="1" applyFill="1" applyAlignment="1">
      <alignment horizontal="right" vertical="center"/>
    </xf>
    <xf numFmtId="164" fontId="5" fillId="2" borderId="0" xfId="0" applyNumberFormat="1" applyFont="1" applyFill="1" applyAlignment="1">
      <alignment vertical="center"/>
    </xf>
    <xf numFmtId="164" fontId="5" fillId="2" borderId="0" xfId="0" applyNumberFormat="1" applyFont="1" applyFill="1" applyAlignment="1">
      <alignment horizontal="righ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165" fontId="9" fillId="2" borderId="1" xfId="0" applyNumberFormat="1" applyFont="1" applyFill="1" applyBorder="1" applyAlignment="1">
      <alignment vertical="center"/>
    </xf>
    <xf numFmtId="0" fontId="9" fillId="3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165" fontId="9" fillId="4" borderId="1" xfId="0" applyNumberFormat="1" applyFont="1" applyFill="1" applyBorder="1" applyAlignment="1">
      <alignment horizontal="right" vertical="center"/>
    </xf>
    <xf numFmtId="165" fontId="9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vertical="center"/>
    </xf>
    <xf numFmtId="10" fontId="5" fillId="2" borderId="1" xfId="1" applyNumberFormat="1" applyFont="1" applyFill="1" applyBorder="1" applyAlignment="1">
      <alignment vertical="center"/>
    </xf>
    <xf numFmtId="9" fontId="0" fillId="0" borderId="0" xfId="0" applyNumberFormat="1"/>
    <xf numFmtId="166" fontId="2" fillId="0" borderId="0" xfId="0" applyNumberFormat="1" applyFont="1"/>
    <xf numFmtId="0" fontId="0" fillId="5" borderId="0" xfId="0" applyFill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AD\Yuri%20Nogin\NSPF\Customers\Evolution\12-2019\calc\NSPF_Rating_model_2.0_Evolutio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ra.lcl\data\depart\AD\Yuri%20Nogin\Corporate\mts_telecom_model_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ile"/>
      <sheetName val="IT"/>
      <sheetName val="Check"/>
      <sheetName val="Div"/>
      <sheetName val="Stats"/>
      <sheetName val="Liabilities"/>
      <sheetName val="Actuar"/>
      <sheetName val="Distr"/>
      <sheetName val="Rangs"/>
      <sheetName val="IFRS"/>
      <sheetName val="Infra"/>
      <sheetName val="control"/>
      <sheetName val="Business"/>
      <sheetName val="Operating"/>
      <sheetName val="Finance"/>
      <sheetName val="Results"/>
      <sheetName val="Rating"/>
      <sheetName val="Graph"/>
      <sheetName val="ComSet"/>
      <sheetName val="Compliance"/>
      <sheetName val="Protoc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3">
          <cell r="D13" t="str">
            <v>вариант 1</v>
          </cell>
        </row>
      </sheetData>
      <sheetData sheetId="12"/>
      <sheetData sheetId="13"/>
      <sheetData sheetId="14"/>
      <sheetData sheetId="15"/>
      <sheetData sheetId="16">
        <row r="49">
          <cell r="C49" t="str">
            <v>as is</v>
          </cell>
        </row>
      </sheetData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ile"/>
      <sheetName val="control"/>
      <sheetName val="industries"/>
      <sheetName val="BS"/>
      <sheetName val="PL"/>
      <sheetName val="Forecast"/>
      <sheetName val="Liq"/>
      <sheetName val="Dyn"/>
      <sheetName val="Str"/>
      <sheetName val="Items"/>
      <sheetName val="Calc"/>
      <sheetName val="Business"/>
      <sheetName val="Finance"/>
      <sheetName val="Rating"/>
      <sheetName val="Graph"/>
      <sheetName val="ComSet"/>
      <sheetName val="Compliance"/>
      <sheetName val="Protocol"/>
    </sheetNames>
    <sheetDataSet>
      <sheetData sheetId="0">
        <row r="8">
          <cell r="C8" t="str">
            <v>да</v>
          </cell>
        </row>
      </sheetData>
      <sheetData sheetId="1"/>
      <sheetData sheetId="2"/>
      <sheetData sheetId="3"/>
      <sheetData sheetId="4"/>
      <sheetData sheetId="5"/>
      <sheetData sheetId="6">
        <row r="8">
          <cell r="C8" t="str">
            <v>да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233"/>
  <sheetViews>
    <sheetView workbookViewId="0">
      <selection activeCell="B15" sqref="B15"/>
    </sheetView>
  </sheetViews>
  <sheetFormatPr defaultColWidth="0" defaultRowHeight="16.5" x14ac:dyDescent="0.25"/>
  <cols>
    <col min="1" max="1" width="9.140625" style="2" customWidth="1"/>
    <col min="2" max="2" width="51.42578125" style="2" customWidth="1"/>
    <col min="3" max="6" width="14.28515625" style="2" customWidth="1"/>
    <col min="7" max="7" width="12.85546875" style="2" customWidth="1"/>
    <col min="8" max="12" width="12.85546875" style="2" hidden="1" customWidth="1"/>
    <col min="13" max="13" width="9.140625" style="2" hidden="1" customWidth="1"/>
    <col min="14" max="27" width="0" style="2" hidden="1" customWidth="1"/>
    <col min="28" max="28" width="0" style="9" hidden="1" customWidth="1"/>
    <col min="29" max="16384" width="9.140625" style="9" hidden="1"/>
  </cols>
  <sheetData>
    <row r="2" spans="2:6" x14ac:dyDescent="0.25">
      <c r="B2" s="1" t="s">
        <v>0</v>
      </c>
    </row>
    <row r="3" spans="2:6" x14ac:dyDescent="0.25">
      <c r="B3" s="1"/>
    </row>
    <row r="4" spans="2:6" x14ac:dyDescent="0.25">
      <c r="B4" s="3" t="s">
        <v>1</v>
      </c>
      <c r="C4" s="4">
        <f>AVERAGE(C9:C60)</f>
        <v>16.151030611224126</v>
      </c>
      <c r="D4" s="4">
        <f t="shared" ref="D4:F4" si="0">AVERAGE(D9:D60)</f>
        <v>11.700611803809178</v>
      </c>
      <c r="E4" s="4">
        <f t="shared" si="0"/>
        <v>14.54666158444395</v>
      </c>
      <c r="F4" s="4">
        <f t="shared" si="0"/>
        <v>9.8712248308139845</v>
      </c>
    </row>
    <row r="5" spans="2:6" x14ac:dyDescent="0.25">
      <c r="B5" s="3" t="s">
        <v>2</v>
      </c>
      <c r="C5" s="4">
        <f>STDEV(C9:C60)</f>
        <v>2.0094417500632686</v>
      </c>
      <c r="D5" s="4">
        <f t="shared" ref="D5:F5" si="1">STDEV(D9:D60)</f>
        <v>2.1647723532715304</v>
      </c>
      <c r="E5" s="4">
        <f t="shared" si="1"/>
        <v>2.6502569926005717</v>
      </c>
      <c r="F5" s="4">
        <f t="shared" si="1"/>
        <v>2.5070212646459908</v>
      </c>
    </row>
    <row r="8" spans="2:6" x14ac:dyDescent="0.25">
      <c r="C8" s="3" t="s">
        <v>3</v>
      </c>
      <c r="D8" s="3" t="s">
        <v>4</v>
      </c>
      <c r="E8" s="3" t="s">
        <v>5</v>
      </c>
      <c r="F8" s="3" t="s">
        <v>6</v>
      </c>
    </row>
    <row r="9" spans="2:6" x14ac:dyDescent="0.25">
      <c r="B9" s="2" t="str">
        <f>Rangs!B9</f>
        <v>«НПФ «Гефест»</v>
      </c>
      <c r="C9" s="5">
        <f>IF(Rangs!C9="-","-",LN(Rangs!C9))</f>
        <v>14.918914882685218</v>
      </c>
      <c r="D9" s="5">
        <f>IF(Rangs!D9="-","-",LN(Rangs!D9))</f>
        <v>10.328526503601397</v>
      </c>
      <c r="E9" s="5">
        <f>IF(Rangs!E9="-","-",LN(Rangs!E9))</f>
        <v>12.941615186444954</v>
      </c>
      <c r="F9" s="5">
        <f>IF(Rangs!F9="-","-",LN(Rangs!F9))</f>
        <v>8.7807874683389286</v>
      </c>
    </row>
    <row r="10" spans="2:6" x14ac:dyDescent="0.25">
      <c r="B10" s="2" t="str">
        <f>Rangs!B10</f>
        <v>НПФ «Пенсионный выбор»</v>
      </c>
      <c r="C10" s="5" t="str">
        <f>IF(Rangs!C10="-","-",LN(Rangs!C10))</f>
        <v>-</v>
      </c>
      <c r="D10" s="5" t="str">
        <f>IF(Rangs!D10="-","-",LN(Rangs!D10))</f>
        <v>-</v>
      </c>
      <c r="E10" s="5">
        <f>IF(Rangs!E10="-","-",LN(Rangs!E10))</f>
        <v>9.1681886124602237</v>
      </c>
      <c r="F10" s="5">
        <f>IF(Rangs!F10="-","-",LN(Rangs!F10))</f>
        <v>2.3978952727983707</v>
      </c>
    </row>
    <row r="11" spans="2:6" x14ac:dyDescent="0.25">
      <c r="B11" s="2" t="str">
        <f>Rangs!B11</f>
        <v>«НПФ «Алмазная осень»</v>
      </c>
      <c r="C11" s="5">
        <f>IF(Rangs!C11="-","-",LN(Rangs!C11))</f>
        <v>15.119932213172714</v>
      </c>
      <c r="D11" s="5">
        <f>IF(Rangs!D11="-","-",LN(Rangs!D11))</f>
        <v>10.418404794205372</v>
      </c>
      <c r="E11" s="5">
        <f>IF(Rangs!E11="-","-",LN(Rangs!E11))</f>
        <v>17.050485986898671</v>
      </c>
      <c r="F11" s="5">
        <f>IF(Rangs!F11="-","-",LN(Rangs!F11))</f>
        <v>10.213909111957399</v>
      </c>
    </row>
    <row r="12" spans="2:6" x14ac:dyDescent="0.25">
      <c r="B12" s="2" t="str">
        <f>Rangs!B12</f>
        <v>«НПФ «Уголь»</v>
      </c>
      <c r="C12" s="5" t="str">
        <f>IF(Rangs!C12="-","-",LN(Rangs!C12))</f>
        <v>-</v>
      </c>
      <c r="D12" s="5" t="str">
        <f>IF(Rangs!D12="-","-",LN(Rangs!D12))</f>
        <v>-</v>
      </c>
      <c r="E12" s="5">
        <f>IF(Rangs!E12="-","-",LN(Rangs!E12))</f>
        <v>12.94057568583897</v>
      </c>
      <c r="F12" s="5">
        <f>IF(Rangs!F12="-","-",LN(Rangs!F12))</f>
        <v>9.6538075022173544</v>
      </c>
    </row>
    <row r="13" spans="2:6" x14ac:dyDescent="0.25">
      <c r="B13" s="2" t="str">
        <f>Rangs!B13</f>
        <v>НПФ «Негосударственный Сберегательный Пенсионный Фонд»</v>
      </c>
      <c r="C13" s="5" t="str">
        <f>IF(Rangs!C13="-","-",LN(Rangs!C13))</f>
        <v>-</v>
      </c>
      <c r="D13" s="5" t="str">
        <f>IF(Rangs!D13="-","-",LN(Rangs!D13))</f>
        <v>-</v>
      </c>
      <c r="E13" s="5">
        <f>IF(Rangs!E13="-","-",LN(Rangs!E13))</f>
        <v>8.7606133847227312</v>
      </c>
      <c r="F13" s="5">
        <f>IF(Rangs!F13="-","-",LN(Rangs!F13))</f>
        <v>8.3668353098276746</v>
      </c>
    </row>
    <row r="14" spans="2:6" x14ac:dyDescent="0.25">
      <c r="B14" s="2" t="str">
        <f>Rangs!B14</f>
        <v>«НПФ «Моспромстрой-Фонд»</v>
      </c>
      <c r="C14" s="5" t="str">
        <f>IF(Rangs!C14="-","-",LN(Rangs!C14))</f>
        <v>-</v>
      </c>
      <c r="D14" s="5" t="str">
        <f>IF(Rangs!D14="-","-",LN(Rangs!D14))</f>
        <v>-</v>
      </c>
      <c r="E14" s="5">
        <f>IF(Rangs!E14="-","-",LN(Rangs!E14))</f>
        <v>12.976865127002306</v>
      </c>
      <c r="F14" s="5">
        <f>IF(Rangs!F14="-","-",LN(Rangs!F14))</f>
        <v>8.4182564435562135</v>
      </c>
    </row>
    <row r="15" spans="2:6" x14ac:dyDescent="0.25">
      <c r="B15" s="2" t="str">
        <f>Rangs!B15</f>
        <v>«НПФ Сбербанка»</v>
      </c>
      <c r="C15" s="5">
        <f>IF(Rangs!C15="-","-",LN(Rangs!C15))</f>
        <v>20.16728491296216</v>
      </c>
      <c r="D15" s="5">
        <f>IF(Rangs!D15="-","-",LN(Rangs!D15))</f>
        <v>15.996511462565842</v>
      </c>
      <c r="E15" s="5">
        <f>IF(Rangs!E15="-","-",LN(Rangs!E15))</f>
        <v>17.445653958989293</v>
      </c>
      <c r="F15" s="5">
        <f>IF(Rangs!F15="-","-",LN(Rangs!F15))</f>
        <v>14.376288527447883</v>
      </c>
    </row>
    <row r="16" spans="2:6" x14ac:dyDescent="0.25">
      <c r="B16" s="2" t="str">
        <f>Rangs!B16</f>
        <v>«НПФ «Эмеритура»</v>
      </c>
      <c r="C16" s="5" t="str">
        <f>IF(Rangs!C16="-","-",LN(Rangs!C16))</f>
        <v>-</v>
      </c>
      <c r="D16" s="5" t="str">
        <f>IF(Rangs!D16="-","-",LN(Rangs!D16))</f>
        <v>-</v>
      </c>
      <c r="E16" s="5">
        <f>IF(Rangs!E16="-","-",LN(Rangs!E16))</f>
        <v>7.1193778054289201</v>
      </c>
      <c r="F16" s="5">
        <f>IF(Rangs!F16="-","-",LN(Rangs!F16))</f>
        <v>1.791759469228055</v>
      </c>
    </row>
    <row r="17" spans="2:6" x14ac:dyDescent="0.25">
      <c r="B17" s="2" t="str">
        <f>Rangs!B17</f>
        <v>«Ханты-Мансийский НПФ»</v>
      </c>
      <c r="C17" s="5">
        <f>IF(Rangs!C17="-","-",LN(Rangs!C17))</f>
        <v>16.494930802914606</v>
      </c>
      <c r="D17" s="5">
        <f>IF(Rangs!D17="-","-",LN(Rangs!D17))</f>
        <v>11.817914405842503</v>
      </c>
      <c r="E17" s="5">
        <f>IF(Rangs!E17="-","-",LN(Rangs!E17))</f>
        <v>16.71916595874152</v>
      </c>
      <c r="F17" s="5">
        <f>IF(Rangs!F17="-","-",LN(Rangs!F17))</f>
        <v>12.502068809935968</v>
      </c>
    </row>
    <row r="18" spans="2:6" x14ac:dyDescent="0.25">
      <c r="B18" s="2" t="str">
        <f>Rangs!B18</f>
        <v>НПФ «Владимир»</v>
      </c>
      <c r="C18" s="5">
        <f>IF(Rangs!C18="-","-",LN(Rangs!C18))</f>
        <v>14.505186114760829</v>
      </c>
      <c r="D18" s="5">
        <f>IF(Rangs!D18="-","-",LN(Rangs!D18))</f>
        <v>9.7496951418561473</v>
      </c>
      <c r="E18" s="5">
        <f>IF(Rangs!E18="-","-",LN(Rangs!E18))</f>
        <v>15.025510874587404</v>
      </c>
      <c r="F18" s="5">
        <f>IF(Rangs!F18="-","-",LN(Rangs!F18))</f>
        <v>11.06051024875066</v>
      </c>
    </row>
    <row r="19" spans="2:6" x14ac:dyDescent="0.25">
      <c r="B19" s="2" t="str">
        <f>Rangs!B19</f>
        <v>«НПФ «САФМАР»</v>
      </c>
      <c r="C19" s="5">
        <f>IF(Rangs!C19="-","-",LN(Rangs!C19))</f>
        <v>18.921592847013237</v>
      </c>
      <c r="D19" s="5">
        <f>IF(Rangs!D19="-","-",LN(Rangs!D19))</f>
        <v>14.587099164830782</v>
      </c>
      <c r="E19" s="5">
        <f>IF(Rangs!E19="-","-",LN(Rangs!E19))</f>
        <v>15.897226834084121</v>
      </c>
      <c r="F19" s="5">
        <f>IF(Rangs!F19="-","-",LN(Rangs!F19))</f>
        <v>11.247396197159581</v>
      </c>
    </row>
    <row r="20" spans="2:6" x14ac:dyDescent="0.25">
      <c r="B20" s="2" t="str">
        <f>Rangs!B20</f>
        <v>Межрегиональный НПФ «БОЛЬШОЙ»</v>
      </c>
      <c r="C20" s="5">
        <f>IF(Rangs!C20="-","-",LN(Rangs!C20))</f>
        <v>17.443152281494079</v>
      </c>
      <c r="D20" s="5">
        <f>IF(Rangs!D20="-","-",LN(Rangs!D20))</f>
        <v>12.925416185535031</v>
      </c>
      <c r="E20" s="5">
        <f>IF(Rangs!E20="-","-",LN(Rangs!E20))</f>
        <v>14.987663745081486</v>
      </c>
      <c r="F20" s="5">
        <f>IF(Rangs!F20="-","-",LN(Rangs!F20))</f>
        <v>10.554379420198959</v>
      </c>
    </row>
    <row r="21" spans="2:6" x14ac:dyDescent="0.25">
      <c r="B21" s="2" t="str">
        <f>Rangs!B21</f>
        <v>«НПФ «Телеком-Союз»</v>
      </c>
      <c r="C21" s="5">
        <f>IF(Rangs!C21="-","-",LN(Rangs!C21))</f>
        <v>14.156485921700817</v>
      </c>
      <c r="D21" s="5">
        <f>IF(Rangs!D21="-","-",LN(Rangs!D21))</f>
        <v>9.6991044189396547</v>
      </c>
      <c r="E21" s="5">
        <f>IF(Rangs!E21="-","-",LN(Rangs!E21))</f>
        <v>16.892016033723383</v>
      </c>
      <c r="F21" s="5">
        <f>IF(Rangs!F21="-","-",LN(Rangs!F21))</f>
        <v>12.632757676749737</v>
      </c>
    </row>
    <row r="22" spans="2:6" x14ac:dyDescent="0.25">
      <c r="B22" s="2" t="str">
        <f>Rangs!B22</f>
        <v>«НПФ Согласие»</v>
      </c>
      <c r="C22" s="5">
        <f>IF(Rangs!C22="-","-",LN(Rangs!C22))</f>
        <v>13.913352090245375</v>
      </c>
      <c r="D22" s="5">
        <f>IF(Rangs!D22="-","-",LN(Rangs!D22))</f>
        <v>9.4649050679651356</v>
      </c>
      <c r="E22" s="5">
        <f>IF(Rangs!E22="-","-",LN(Rangs!E22))</f>
        <v>13.574937427225466</v>
      </c>
      <c r="F22" s="5">
        <f>IF(Rangs!F22="-","-",LN(Rangs!F22))</f>
        <v>9.945061264446057</v>
      </c>
    </row>
    <row r="23" spans="2:6" x14ac:dyDescent="0.25">
      <c r="B23" s="2" t="str">
        <f>Rangs!B23</f>
        <v>«НПФ «АПК-Фонд»</v>
      </c>
      <c r="C23" s="5" t="str">
        <f>IF(Rangs!C23="-","-",LN(Rangs!C23))</f>
        <v>-</v>
      </c>
      <c r="D23" s="5" t="str">
        <f>IF(Rangs!D23="-","-",LN(Rangs!D23))</f>
        <v>-</v>
      </c>
      <c r="E23" s="5">
        <f>IF(Rangs!E23="-","-",LN(Rangs!E23))</f>
        <v>11.749601168314832</v>
      </c>
      <c r="F23" s="5">
        <f>IF(Rangs!F23="-","-",LN(Rangs!F23))</f>
        <v>7.8747391251718106</v>
      </c>
    </row>
    <row r="24" spans="2:6" x14ac:dyDescent="0.25">
      <c r="B24" s="2" t="str">
        <f>Rangs!B24</f>
        <v>НПФ «Роствертол»</v>
      </c>
      <c r="C24" s="5">
        <f>IF(Rangs!C24="-","-",LN(Rangs!C24))</f>
        <v>13.587981318902896</v>
      </c>
      <c r="D24" s="5">
        <f>IF(Rangs!D24="-","-",LN(Rangs!D24))</f>
        <v>9.1371243096449231</v>
      </c>
      <c r="E24" s="5">
        <f>IF(Rangs!E24="-","-",LN(Rangs!E24))</f>
        <v>14.147592449731556</v>
      </c>
      <c r="F24" s="5">
        <f>IF(Rangs!F24="-","-",LN(Rangs!F24))</f>
        <v>9.2989920695707458</v>
      </c>
    </row>
    <row r="25" spans="2:6" x14ac:dyDescent="0.25">
      <c r="B25" s="2" t="str">
        <f>Rangs!B25</f>
        <v>«НПФ «Ростех»</v>
      </c>
      <c r="C25" s="5">
        <f>IF(Rangs!C25="-","-",LN(Rangs!C25))</f>
        <v>13.738019071806658</v>
      </c>
      <c r="D25" s="5">
        <f>IF(Rangs!D25="-","-",LN(Rangs!D25))</f>
        <v>8.9438978025168208</v>
      </c>
      <c r="E25" s="5">
        <f>IF(Rangs!E25="-","-",LN(Rangs!E25))</f>
        <v>14.273204219831232</v>
      </c>
      <c r="F25" s="5">
        <f>IF(Rangs!F25="-","-",LN(Rangs!F25))</f>
        <v>11.007435580793757</v>
      </c>
    </row>
    <row r="26" spans="2:6" x14ac:dyDescent="0.25">
      <c r="B26" s="2" t="str">
        <f>Rangs!B26</f>
        <v>«НПФ «Стройкомплекс»</v>
      </c>
      <c r="C26" s="5">
        <f>IF(Rangs!C26="-","-",LN(Rangs!C26))</f>
        <v>14.863368385942616</v>
      </c>
      <c r="D26" s="5">
        <f>IF(Rangs!D26="-","-",LN(Rangs!D26))</f>
        <v>10.506846777705052</v>
      </c>
      <c r="E26" s="5">
        <f>IF(Rangs!E26="-","-",LN(Rangs!E26))</f>
        <v>13.7428903339458</v>
      </c>
      <c r="F26" s="5">
        <f>IF(Rangs!F26="-","-",LN(Rangs!F26))</f>
        <v>9.1689974084418004</v>
      </c>
    </row>
    <row r="27" spans="2:6" x14ac:dyDescent="0.25">
      <c r="B27" s="2" t="str">
        <f>Rangs!B27</f>
        <v>«НПФ «Авиаполис»</v>
      </c>
      <c r="C27" s="5" t="str">
        <f>IF(Rangs!C27="-","-",LN(Rangs!C27))</f>
        <v>-</v>
      </c>
      <c r="D27" s="5" t="str">
        <f>IF(Rangs!D27="-","-",LN(Rangs!D27))</f>
        <v>-</v>
      </c>
      <c r="E27" s="5">
        <f>IF(Rangs!E27="-","-",LN(Rangs!E27))</f>
        <v>14.304580656954286</v>
      </c>
      <c r="F27" s="5">
        <f>IF(Rangs!F27="-","-",LN(Rangs!F27))</f>
        <v>9.2601776068233548</v>
      </c>
    </row>
    <row r="28" spans="2:6" x14ac:dyDescent="0.25">
      <c r="B28" s="2" t="str">
        <f>Rangs!B28</f>
        <v>НПФ «Атомгарант»</v>
      </c>
      <c r="C28" s="5" t="str">
        <f>IF(Rangs!C28="-","-",LN(Rangs!C28))</f>
        <v>-</v>
      </c>
      <c r="D28" s="5" t="str">
        <f>IF(Rangs!D28="-","-",LN(Rangs!D28))</f>
        <v>-</v>
      </c>
      <c r="E28" s="5">
        <f>IF(Rangs!E28="-","-",LN(Rangs!E28))</f>
        <v>16.278526025904746</v>
      </c>
      <c r="F28" s="5">
        <f>IF(Rangs!F28="-","-",LN(Rangs!F28))</f>
        <v>11.567726101436344</v>
      </c>
    </row>
    <row r="29" spans="2:6" x14ac:dyDescent="0.25">
      <c r="B29" s="2" t="str">
        <f>Rangs!B29</f>
        <v>«НПФ ТРАДИЦИЯ»</v>
      </c>
      <c r="C29" s="5" t="str">
        <f>IF(Rangs!C29="-","-",LN(Rangs!C29))</f>
        <v>-</v>
      </c>
      <c r="D29" s="5" t="str">
        <f>IF(Rangs!D29="-","-",LN(Rangs!D29))</f>
        <v>-</v>
      </c>
      <c r="E29" s="5">
        <f>IF(Rangs!E29="-","-",LN(Rangs!E29))</f>
        <v>12.299239953432693</v>
      </c>
      <c r="F29" s="5">
        <f>IF(Rangs!F29="-","-",LN(Rangs!F29))</f>
        <v>5.8692969131337742</v>
      </c>
    </row>
    <row r="30" spans="2:6" x14ac:dyDescent="0.25">
      <c r="B30" s="2" t="str">
        <f>Rangs!B30</f>
        <v>«НПФ «БЛАГОСОСТОЯНИЕ»</v>
      </c>
      <c r="C30" s="5" t="str">
        <f>IF(Rangs!C30="-","-",LN(Rangs!C30))</f>
        <v>-</v>
      </c>
      <c r="D30" s="5" t="str">
        <f>IF(Rangs!D30="-","-",LN(Rangs!D30))</f>
        <v>-</v>
      </c>
      <c r="E30" s="5">
        <f>IF(Rangs!E30="-","-",LN(Rangs!E30))</f>
        <v>19.773432242488113</v>
      </c>
      <c r="F30" s="5">
        <f>IF(Rangs!F30="-","-",LN(Rangs!F30))</f>
        <v>14.076440717671858</v>
      </c>
    </row>
    <row r="31" spans="2:6" x14ac:dyDescent="0.25">
      <c r="B31" s="2" t="str">
        <f>Rangs!B31</f>
        <v>«Оренбургский НПФ «Доверие»</v>
      </c>
      <c r="C31" s="5">
        <f>IF(Rangs!C31="-","-",LN(Rangs!C31))</f>
        <v>15.672305751735049</v>
      </c>
      <c r="D31" s="5">
        <f>IF(Rangs!D31="-","-",LN(Rangs!D31))</f>
        <v>11.602153549913035</v>
      </c>
      <c r="E31" s="5">
        <f>IF(Rangs!E31="-","-",LN(Rangs!E31))</f>
        <v>12.812422414471904</v>
      </c>
      <c r="F31" s="5">
        <f>IF(Rangs!F31="-","-",LN(Rangs!F31))</f>
        <v>9.9141307126346074</v>
      </c>
    </row>
    <row r="32" spans="2:6" x14ac:dyDescent="0.25">
      <c r="B32" s="2" t="str">
        <f>Rangs!B32</f>
        <v>«НПФ «Пенсион-Инвест»</v>
      </c>
      <c r="C32" s="5" t="str">
        <f>IF(Rangs!C32="-","-",LN(Rangs!C32))</f>
        <v>-</v>
      </c>
      <c r="D32" s="5" t="str">
        <f>IF(Rangs!D32="-","-",LN(Rangs!D32))</f>
        <v>-</v>
      </c>
      <c r="E32" s="5">
        <f>IF(Rangs!E32="-","-",LN(Rangs!E32))</f>
        <v>12.180132154180368</v>
      </c>
      <c r="F32" s="5">
        <f>IF(Rangs!F32="-","-",LN(Rangs!F32))</f>
        <v>8.3968318347450541</v>
      </c>
    </row>
    <row r="33" spans="2:6" x14ac:dyDescent="0.25">
      <c r="B33" s="2" t="str">
        <f>Rangs!B33</f>
        <v>НПФ ВТБ Пенсионный фонд</v>
      </c>
      <c r="C33" s="5">
        <f>IF(Rangs!C33="-","-",LN(Rangs!C33))</f>
        <v>19.072119335687251</v>
      </c>
      <c r="D33" s="5">
        <f>IF(Rangs!D33="-","-",LN(Rangs!D33))</f>
        <v>14.567216698918591</v>
      </c>
      <c r="E33" s="5">
        <f>IF(Rangs!E33="-","-",LN(Rangs!E33))</f>
        <v>15.273367215468282</v>
      </c>
      <c r="F33" s="5">
        <f>IF(Rangs!F33="-","-",LN(Rangs!F33))</f>
        <v>11.085429448791242</v>
      </c>
    </row>
    <row r="34" spans="2:6" x14ac:dyDescent="0.25">
      <c r="B34" s="2" t="str">
        <f>Rangs!B34</f>
        <v>«НПФ ГАЗФОНД»</v>
      </c>
      <c r="C34" s="5" t="str">
        <f>IF(Rangs!C34="-","-",LN(Rangs!C34))</f>
        <v>-</v>
      </c>
      <c r="D34" s="5" t="str">
        <f>IF(Rangs!D34="-","-",LN(Rangs!D34))</f>
        <v>-</v>
      </c>
      <c r="E34" s="5">
        <f>IF(Rangs!E34="-","-",LN(Rangs!E34))</f>
        <v>19.8223788226483</v>
      </c>
      <c r="F34" s="5">
        <f>IF(Rangs!F34="-","-",LN(Rangs!F34))</f>
        <v>12.358879565773933</v>
      </c>
    </row>
    <row r="35" spans="2:6" x14ac:dyDescent="0.25">
      <c r="B35" s="2" t="str">
        <f>Rangs!B35</f>
        <v>«НПФ «Магнит»</v>
      </c>
      <c r="C35" s="5">
        <f>IF(Rangs!C35="-","-",LN(Rangs!C35))</f>
        <v>16.331843283694255</v>
      </c>
      <c r="D35" s="5">
        <f>IF(Rangs!D35="-","-",LN(Rangs!D35))</f>
        <v>12.308854840173199</v>
      </c>
      <c r="E35" s="5">
        <f>IF(Rangs!E35="-","-",LN(Rangs!E35))</f>
        <v>8.8609842783643646</v>
      </c>
      <c r="F35" s="5">
        <f>IF(Rangs!F35="-","-",LN(Rangs!F35))</f>
        <v>4.5951198501345898</v>
      </c>
    </row>
    <row r="36" spans="2:6" x14ac:dyDescent="0.25">
      <c r="B36" s="2" t="str">
        <f>Rangs!B36</f>
        <v>«Национальный НПФ»</v>
      </c>
      <c r="C36" s="5">
        <f>IF(Rangs!C36="-","-",LN(Rangs!C36))</f>
        <v>16.684612365400799</v>
      </c>
      <c r="D36" s="5">
        <f>IF(Rangs!D36="-","-",LN(Rangs!D36))</f>
        <v>12.497035580063228</v>
      </c>
      <c r="E36" s="5">
        <f>IF(Rangs!E36="-","-",LN(Rangs!E36))</f>
        <v>16.514828746208885</v>
      </c>
      <c r="F36" s="5">
        <f>IF(Rangs!F36="-","-",LN(Rangs!F36))</f>
        <v>11.619328437081467</v>
      </c>
    </row>
    <row r="37" spans="2:6" x14ac:dyDescent="0.25">
      <c r="B37" s="2" t="str">
        <f>Rangs!B37</f>
        <v>«НПФ «Социальное развитие»</v>
      </c>
      <c r="C37" s="5">
        <f>IF(Rangs!C37="-","-",LN(Rangs!C37))</f>
        <v>15.549814813429288</v>
      </c>
      <c r="D37" s="5">
        <f>IF(Rangs!D37="-","-",LN(Rangs!D37))</f>
        <v>11.353671786967066</v>
      </c>
      <c r="E37" s="5">
        <f>IF(Rangs!E37="-","-",LN(Rangs!E37))</f>
        <v>14.927754863700963</v>
      </c>
      <c r="F37" s="5">
        <f>IF(Rangs!F37="-","-",LN(Rangs!F37))</f>
        <v>10.06628644284122</v>
      </c>
    </row>
    <row r="38" spans="2:6" x14ac:dyDescent="0.25">
      <c r="B38" s="2" t="str">
        <f>Rangs!B38</f>
        <v>«НПФ «Доверие»</v>
      </c>
      <c r="C38" s="5">
        <f>IF(Rangs!C38="-","-",LN(Rangs!C38))</f>
        <v>18.242868051344903</v>
      </c>
      <c r="D38" s="5">
        <f>IF(Rangs!D38="-","-",LN(Rangs!D38))</f>
        <v>14.408993192211248</v>
      </c>
      <c r="E38" s="5">
        <f>IF(Rangs!E38="-","-",LN(Rangs!E38))</f>
        <v>12.15484210506829</v>
      </c>
      <c r="F38" s="5">
        <f>IF(Rangs!F38="-","-",LN(Rangs!F38))</f>
        <v>8.4096079807363004</v>
      </c>
    </row>
    <row r="39" spans="2:6" x14ac:dyDescent="0.25">
      <c r="B39" s="2" t="str">
        <f>Rangs!B39</f>
        <v>«НПФ «Социум»</v>
      </c>
      <c r="C39" s="5">
        <f>IF(Rangs!C39="-","-",LN(Rangs!C39))</f>
        <v>16.704033819250014</v>
      </c>
      <c r="D39" s="5">
        <f>IF(Rangs!D39="-","-",LN(Rangs!D39))</f>
        <v>12.499547905022718</v>
      </c>
      <c r="E39" s="5">
        <f>IF(Rangs!E39="-","-",LN(Rangs!E39))</f>
        <v>14.493183488457731</v>
      </c>
      <c r="F39" s="5">
        <f>IF(Rangs!F39="-","-",LN(Rangs!F39))</f>
        <v>11.807108857964343</v>
      </c>
    </row>
    <row r="40" spans="2:6" x14ac:dyDescent="0.25">
      <c r="B40" s="2" t="str">
        <f>Rangs!B40</f>
        <v>Открытое «Межрегиональный НПФ «АКВИЛОН»</v>
      </c>
      <c r="C40" s="5">
        <f>IF(Rangs!C40="-","-",LN(Rangs!C40))</f>
        <v>13.832441171238338</v>
      </c>
      <c r="D40" s="5">
        <f>IF(Rangs!D40="-","-",LN(Rangs!D40))</f>
        <v>9.234837843576571</v>
      </c>
      <c r="E40" s="5">
        <f>IF(Rangs!E40="-","-",LN(Rangs!E40))</f>
        <v>13.465992716512487</v>
      </c>
      <c r="F40" s="5">
        <f>IF(Rangs!F40="-","-",LN(Rangs!F40))</f>
        <v>9.4176796917454251</v>
      </c>
    </row>
    <row r="41" spans="2:6" x14ac:dyDescent="0.25">
      <c r="B41" s="2" t="str">
        <f>Rangs!B41</f>
        <v>«НПФ «Транснефть»</v>
      </c>
      <c r="C41" s="5">
        <f>IF(Rangs!C41="-","-",LN(Rangs!C41))</f>
        <v>16.058935501228166</v>
      </c>
      <c r="D41" s="5">
        <f>IF(Rangs!D41="-","-",LN(Rangs!D41))</f>
        <v>10.806105232822933</v>
      </c>
      <c r="E41" s="5">
        <f>IF(Rangs!E41="-","-",LN(Rangs!E41))</f>
        <v>18.308097538532696</v>
      </c>
      <c r="F41" s="5">
        <f>IF(Rangs!F41="-","-",LN(Rangs!F41))</f>
        <v>11.87146666636667</v>
      </c>
    </row>
    <row r="42" spans="2:6" x14ac:dyDescent="0.25">
      <c r="B42" s="2" t="str">
        <f>Rangs!B42</f>
        <v>«НПФ «Оборонно-промышленный фонд им. В.В. Ливанова»</v>
      </c>
      <c r="C42" s="5">
        <f>IF(Rangs!C42="-","-",LN(Rangs!C42))</f>
        <v>15.44384881152738</v>
      </c>
      <c r="D42" s="5">
        <f>IF(Rangs!D42="-","-",LN(Rangs!D42))</f>
        <v>10.923741824752311</v>
      </c>
      <c r="E42" s="5">
        <f>IF(Rangs!E42="-","-",LN(Rangs!E42))</f>
        <v>14.743583434501696</v>
      </c>
      <c r="F42" s="5">
        <f>IF(Rangs!F42="-","-",LN(Rangs!F42))</f>
        <v>9.4128729693862674</v>
      </c>
    </row>
    <row r="43" spans="2:6" x14ac:dyDescent="0.25">
      <c r="B43" s="2" t="str">
        <f>Rangs!B43</f>
        <v>«НПФ «Внешэкономфонд»</v>
      </c>
      <c r="C43" s="5" t="str">
        <f>IF(Rangs!C43="-","-",LN(Rangs!C43))</f>
        <v>-</v>
      </c>
      <c r="D43" s="5" t="str">
        <f>IF(Rangs!D43="-","-",LN(Rangs!D43))</f>
        <v>-</v>
      </c>
      <c r="E43" s="5">
        <f>IF(Rangs!E43="-","-",LN(Rangs!E43))</f>
        <v>15.376946622765697</v>
      </c>
      <c r="F43" s="5">
        <f>IF(Rangs!F43="-","-",LN(Rangs!F43))</f>
        <v>8.8818363050041462</v>
      </c>
    </row>
    <row r="44" spans="2:6" x14ac:dyDescent="0.25">
      <c r="B44" s="2" t="str">
        <f>Rangs!B44</f>
        <v>«НПФ «Первый промышленный альянс»</v>
      </c>
      <c r="C44" s="5">
        <f>IF(Rangs!C44="-","-",LN(Rangs!C44))</f>
        <v>14.408453330440244</v>
      </c>
      <c r="D44" s="5">
        <f>IF(Rangs!D44="-","-",LN(Rangs!D44))</f>
        <v>10.358567881186488</v>
      </c>
      <c r="E44" s="5">
        <f>IF(Rangs!E44="-","-",LN(Rangs!E44))</f>
        <v>15.439095514433658</v>
      </c>
      <c r="F44" s="5">
        <f>IF(Rangs!F44="-","-",LN(Rangs!F44))</f>
        <v>10.698581930003753</v>
      </c>
    </row>
    <row r="45" spans="2:6" x14ac:dyDescent="0.25">
      <c r="B45" s="2" t="str">
        <f>Rangs!B45</f>
        <v>НПФ «Профессиональный» (Акционерное общество)</v>
      </c>
      <c r="C45" s="5">
        <f>IF(Rangs!C45="-","-",LN(Rangs!C45))</f>
        <v>14.163508056648226</v>
      </c>
      <c r="D45" s="5">
        <f>IF(Rangs!D45="-","-",LN(Rangs!D45))</f>
        <v>9.5326412388235777</v>
      </c>
      <c r="E45" s="5">
        <f>IF(Rangs!E45="-","-",LN(Rangs!E45))</f>
        <v>15.036953458166494</v>
      </c>
      <c r="F45" s="5">
        <f>IF(Rangs!F45="-","-",LN(Rangs!F45))</f>
        <v>9.9584964355669268</v>
      </c>
    </row>
    <row r="46" spans="2:6" x14ac:dyDescent="0.25">
      <c r="B46" s="2" t="str">
        <f>Rangs!B46</f>
        <v>«НПФ «Корабел»</v>
      </c>
      <c r="C46" s="5" t="str">
        <f>IF(Rangs!C46="-","-",LN(Rangs!C46))</f>
        <v>-</v>
      </c>
      <c r="D46" s="5" t="str">
        <f>IF(Rangs!D46="-","-",LN(Rangs!D46))</f>
        <v>-</v>
      </c>
      <c r="E46" s="5">
        <f>IF(Rangs!E46="-","-",LN(Rangs!E46))</f>
        <v>13.048971440903575</v>
      </c>
      <c r="F46" s="5">
        <f>IF(Rangs!F46="-","-",LN(Rangs!F46))</f>
        <v>6.8731638342125176</v>
      </c>
    </row>
    <row r="47" spans="2:6" x14ac:dyDescent="0.25">
      <c r="B47" s="2" t="str">
        <f>Rangs!B47</f>
        <v>НПФ «Волга-Капитал»</v>
      </c>
      <c r="C47" s="5">
        <f>IF(Rangs!C47="-","-",LN(Rangs!C47))</f>
        <v>15.323871530325597</v>
      </c>
      <c r="D47" s="5">
        <f>IF(Rangs!D47="-","-",LN(Rangs!D47))</f>
        <v>11.124184721754474</v>
      </c>
      <c r="E47" s="5">
        <f>IF(Rangs!E47="-","-",LN(Rangs!E47))</f>
        <v>14.197335783477682</v>
      </c>
      <c r="F47" s="5">
        <f>IF(Rangs!F47="-","-",LN(Rangs!F47))</f>
        <v>10.437580383240466</v>
      </c>
    </row>
    <row r="48" spans="2:6" x14ac:dyDescent="0.25">
      <c r="B48" s="2" t="str">
        <f>Rangs!B48</f>
        <v>НПФ «УГМК-Перспектива»</v>
      </c>
      <c r="C48" s="5">
        <f>IF(Rangs!C48="-","-",LN(Rangs!C48))</f>
        <v>16.013601193870148</v>
      </c>
      <c r="D48" s="5">
        <f>IF(Rangs!D48="-","-",LN(Rangs!D48))</f>
        <v>11.311812449476772</v>
      </c>
      <c r="E48" s="5">
        <f>IF(Rangs!E48="-","-",LN(Rangs!E48))</f>
        <v>14.54475544479871</v>
      </c>
      <c r="F48" s="5">
        <f>IF(Rangs!F48="-","-",LN(Rangs!F48))</f>
        <v>11.083295729862765</v>
      </c>
    </row>
    <row r="49" spans="2:6" x14ac:dyDescent="0.25">
      <c r="B49" s="2" t="str">
        <f>Rangs!B49</f>
        <v>НПФ «Ренессанс пенсии»</v>
      </c>
      <c r="C49" s="5" t="str">
        <f>IF(Rangs!C49="-","-",LN(Rangs!C49))</f>
        <v>-</v>
      </c>
      <c r="D49" s="5" t="str">
        <f>IF(Rangs!D49="-","-",LN(Rangs!D49))</f>
        <v>-</v>
      </c>
      <c r="E49" s="5">
        <f>IF(Rangs!E49="-","-",LN(Rangs!E49))</f>
        <v>16.64557004585814</v>
      </c>
      <c r="F49" s="5">
        <f>IF(Rangs!F49="-","-",LN(Rangs!F49))</f>
        <v>10.601497888762061</v>
      </c>
    </row>
    <row r="50" spans="2:6" x14ac:dyDescent="0.25">
      <c r="B50" s="2" t="str">
        <f>Rangs!B50</f>
        <v>«НПФ «Образование»</v>
      </c>
      <c r="C50" s="5">
        <f>IF(Rangs!C50="-","-",LN(Rangs!C50))</f>
        <v>15.275067790305309</v>
      </c>
      <c r="D50" s="5">
        <f>IF(Rangs!D50="-","-",LN(Rangs!D50))</f>
        <v>11.522489582638823</v>
      </c>
      <c r="E50" s="5">
        <f>IF(Rangs!E50="-","-",LN(Rangs!E50))</f>
        <v>12.557981206657304</v>
      </c>
      <c r="F50" s="5">
        <f>IF(Rangs!F50="-","-",LN(Rangs!F50))</f>
        <v>9.8578623745098533</v>
      </c>
    </row>
    <row r="51" spans="2:6" x14ac:dyDescent="0.25">
      <c r="B51" s="2" t="str">
        <f>Rangs!B51</f>
        <v>НПФ «Альянс»</v>
      </c>
      <c r="C51" s="5">
        <f>IF(Rangs!C51="-","-",LN(Rangs!C51))</f>
        <v>13.382097107108551</v>
      </c>
      <c r="D51" s="5">
        <f>IF(Rangs!D51="-","-",LN(Rangs!D51))</f>
        <v>8.1059111979865079</v>
      </c>
      <c r="E51" s="5">
        <f>IF(Rangs!E51="-","-",LN(Rangs!E51))</f>
        <v>15.494463123612494</v>
      </c>
      <c r="F51" s="5">
        <f>IF(Rangs!F51="-","-",LN(Rangs!F51))</f>
        <v>10.968956622610984</v>
      </c>
    </row>
    <row r="52" spans="2:6" x14ac:dyDescent="0.25">
      <c r="B52" s="2" t="str">
        <f>Rangs!B52</f>
        <v>«НПФ Газпромбанк-фонд»</v>
      </c>
      <c r="C52" s="5" t="str">
        <f>IF(Rangs!C52="-","-",LN(Rangs!C52))</f>
        <v>-</v>
      </c>
      <c r="D52" s="5" t="str">
        <f>IF(Rangs!D52="-","-",LN(Rangs!D52))</f>
        <v>-</v>
      </c>
      <c r="E52" s="5">
        <f>IF(Rangs!E52="-","-",LN(Rangs!E52))</f>
        <v>16.146747961155217</v>
      </c>
      <c r="F52" s="5">
        <f>IF(Rangs!F52="-","-",LN(Rangs!F52))</f>
        <v>9.732105935780508</v>
      </c>
    </row>
    <row r="53" spans="2:6" x14ac:dyDescent="0.25">
      <c r="B53" s="2" t="str">
        <f>Rangs!B53</f>
        <v>НПФ «ГАЗФОНД пенсионные накопления»</v>
      </c>
      <c r="C53" s="5">
        <f>IF(Rangs!C53="-","-",LN(Rangs!C53))</f>
        <v>20.041621272888669</v>
      </c>
      <c r="D53" s="5">
        <f>IF(Rangs!D53="-","-",LN(Rangs!D53))</f>
        <v>15.660137423697501</v>
      </c>
      <c r="E53" s="5">
        <f>IF(Rangs!E53="-","-",LN(Rangs!E53))</f>
        <v>16.758050727186326</v>
      </c>
      <c r="F53" s="5">
        <f>IF(Rangs!F53="-","-",LN(Rangs!F53))</f>
        <v>11.986080373714948</v>
      </c>
    </row>
    <row r="54" spans="2:6" x14ac:dyDescent="0.25">
      <c r="B54" s="2" t="str">
        <f>Rangs!B54</f>
        <v>"НПФ "БУДУЩЕЕ"</v>
      </c>
      <c r="C54" s="5">
        <f>IF(Rangs!C54="-","-",LN(Rangs!C54))</f>
        <v>19.384606127232338</v>
      </c>
      <c r="D54" s="5">
        <f>IF(Rangs!D54="-","-",LN(Rangs!D54))</f>
        <v>15.320181334211679</v>
      </c>
      <c r="E54" s="5">
        <f>IF(Rangs!E54="-","-",LN(Rangs!E54))</f>
        <v>15.030385463639377</v>
      </c>
      <c r="F54" s="5">
        <f>IF(Rangs!F54="-","-",LN(Rangs!F54))</f>
        <v>11.20900560362873</v>
      </c>
    </row>
    <row r="55" spans="2:6" x14ac:dyDescent="0.25">
      <c r="B55" s="2" t="str">
        <f>Rangs!B55</f>
        <v>«НПФ «Открытие»</v>
      </c>
      <c r="C55" s="5">
        <f>IF(Rangs!C55="-","-",LN(Rangs!C55))</f>
        <v>20.016000232190272</v>
      </c>
      <c r="D55" s="5">
        <f>IF(Rangs!D55="-","-",LN(Rangs!D55))</f>
        <v>15.819031716835223</v>
      </c>
      <c r="E55" s="5">
        <f>IF(Rangs!E55="-","-",LN(Rangs!E55))</f>
        <v>17.97433731232703</v>
      </c>
      <c r="F55" s="5">
        <f>IF(Rangs!F55="-","-",LN(Rangs!F55))</f>
        <v>13.20085287947831</v>
      </c>
    </row>
    <row r="56" spans="2:6" x14ac:dyDescent="0.25">
      <c r="B56" s="2" t="str">
        <f>Rangs!B56</f>
        <v>«НПФ «Сургутнефтегаз»</v>
      </c>
      <c r="C56" s="5">
        <f>IF(Rangs!C56="-","-",LN(Rangs!C56))</f>
        <v>16.043089707361819</v>
      </c>
      <c r="D56" s="5">
        <f>IF(Rangs!D56="-","-",LN(Rangs!D56))</f>
        <v>10.501417049013888</v>
      </c>
      <c r="E56" s="5">
        <f>IF(Rangs!E56="-","-",LN(Rangs!E56))</f>
        <v>16.670994436341726</v>
      </c>
      <c r="F56" s="5">
        <f>IF(Rangs!F56="-","-",LN(Rangs!F56))</f>
        <v>10.626994185605421</v>
      </c>
    </row>
    <row r="57" spans="2:6" x14ac:dyDescent="0.25">
      <c r="B57" s="2" t="str">
        <f>Rangs!B57</f>
        <v>АО "НПФ Эволюция"</v>
      </c>
      <c r="C57" s="5">
        <f>IF(Rangs!C57="-","-",LN(Rangs!C57))</f>
        <v>18.608519771656372</v>
      </c>
      <c r="D57" s="5">
        <f>IF(Rangs!D57="-","-",LN(Rangs!D57))</f>
        <v>14.24106125986577</v>
      </c>
      <c r="E57" s="5">
        <f>IF(Rangs!E57="-","-",LN(Rangs!E57))</f>
        <v>18.003669317697732</v>
      </c>
      <c r="F57" s="5">
        <f>IF(Rangs!F57="-","-",LN(Rangs!F57))</f>
        <v>11.985319983760334</v>
      </c>
    </row>
    <row r="58" spans="2:6" x14ac:dyDescent="0.25">
      <c r="B58" s="2" t="str">
        <f>Rangs!B58</f>
        <v>НПФ «Атомфонд»</v>
      </c>
      <c r="C58" s="5">
        <f>IF(Rangs!C58="-","-",LN(Rangs!C58))</f>
        <v>15.760204611452169</v>
      </c>
      <c r="D58" s="5">
        <f>IF(Rangs!D58="-","-",LN(Rangs!D58))</f>
        <v>10.962093486181855</v>
      </c>
      <c r="E58" s="5" t="str">
        <f>IF(Rangs!E58="-","-",LN(Rangs!E58))</f>
        <v>-</v>
      </c>
      <c r="F58" s="5" t="str">
        <f>IF(Rangs!F58="-","-",LN(Rangs!F58))</f>
        <v>-</v>
      </c>
    </row>
    <row r="59" spans="2:6" x14ac:dyDescent="0.25">
      <c r="B59" s="2" t="str">
        <f>Rangs!B59</f>
        <v>«НПФ «ФЕДЕРАЦИЯ»</v>
      </c>
      <c r="C59" s="5">
        <f>IF(Rangs!C59="-","-",LN(Rangs!C59))</f>
        <v>15.442406913228085</v>
      </c>
      <c r="D59" s="5">
        <f>IF(Rangs!D59="-","-",LN(Rangs!D59))</f>
        <v>11.284279302019133</v>
      </c>
      <c r="E59" s="5" t="str">
        <f>IF(Rangs!E59="-","-",LN(Rangs!E59))</f>
        <v>-</v>
      </c>
      <c r="F59" s="5" t="str">
        <f>IF(Rangs!F59="-","-",LN(Rangs!F59))</f>
        <v>-</v>
      </c>
    </row>
    <row r="60" spans="2:6" x14ac:dyDescent="0.25">
      <c r="B60" s="2" t="str">
        <f>Rangs!B60</f>
        <v>«НПФ «Ингосстрах-Пенсия»</v>
      </c>
      <c r="C60" s="5" t="str">
        <f>IF(Rangs!C60="-","-",LN(Rangs!C60))</f>
        <v>-</v>
      </c>
      <c r="D60" s="5" t="str">
        <f>IF(Rangs!D60="-","-",LN(Rangs!D60))</f>
        <v>-</v>
      </c>
      <c r="E60" s="5">
        <f>IF(Rangs!E60="-","-",LN(Rangs!E60))</f>
        <v>12.780289913227671</v>
      </c>
      <c r="F60" s="5">
        <f>IF(Rangs!F60="-","-",LN(Rangs!F60))</f>
        <v>6.4393503711000983</v>
      </c>
    </row>
    <row r="63" spans="2:6" x14ac:dyDescent="0.25">
      <c r="B63" s="1" t="s">
        <v>7</v>
      </c>
    </row>
    <row r="64" spans="2:6" x14ac:dyDescent="0.25">
      <c r="C64" s="3" t="s">
        <v>3</v>
      </c>
      <c r="D64" s="3" t="s">
        <v>4</v>
      </c>
      <c r="E64" s="3" t="s">
        <v>5</v>
      </c>
      <c r="F64" s="3" t="s">
        <v>6</v>
      </c>
    </row>
    <row r="65" spans="2:6" x14ac:dyDescent="0.25">
      <c r="B65" s="2" t="str">
        <f>B9</f>
        <v>«НПФ «Гефест»</v>
      </c>
      <c r="C65" s="6">
        <f>IF(C9="-","-",5/2*((C9-C$4)/C$5)+5)</f>
        <v>3.4670920063991484</v>
      </c>
      <c r="D65" s="6">
        <f t="shared" ref="D65:F65" si="2">IF(D9="-","-",5/2*((D9-D$4)/D$5)+5)</f>
        <v>3.4154392745567388</v>
      </c>
      <c r="E65" s="6">
        <f t="shared" si="2"/>
        <v>3.4859521147569552</v>
      </c>
      <c r="F65" s="6">
        <f t="shared" si="2"/>
        <v>3.9126165602857048</v>
      </c>
    </row>
    <row r="66" spans="2:6" x14ac:dyDescent="0.25">
      <c r="B66" s="2" t="str">
        <f t="shared" ref="B66:B116" si="3">B10</f>
        <v>НПФ «Пенсионный выбор»</v>
      </c>
      <c r="C66" s="6" t="str">
        <f t="shared" ref="C66:F81" si="4">IF(C10="-","-",5/2*((C10-C$4)/C$5)+5)</f>
        <v>-</v>
      </c>
      <c r="D66" s="6" t="str">
        <f t="shared" si="4"/>
        <v>-</v>
      </c>
      <c r="E66" s="6">
        <f t="shared" si="4"/>
        <v>-7.3539082247723542E-2</v>
      </c>
      <c r="F66" s="6">
        <f t="shared" si="4"/>
        <v>-2.4523994504997759</v>
      </c>
    </row>
    <row r="67" spans="2:6" x14ac:dyDescent="0.25">
      <c r="B67" s="2" t="str">
        <f t="shared" si="3"/>
        <v>«НПФ «Алмазная осень»</v>
      </c>
      <c r="C67" s="6">
        <f t="shared" si="4"/>
        <v>3.7171830210816665</v>
      </c>
      <c r="D67" s="6">
        <f t="shared" si="4"/>
        <v>3.5192357435805439</v>
      </c>
      <c r="E67" s="6">
        <f t="shared" si="4"/>
        <v>7.3618694427043447</v>
      </c>
      <c r="F67" s="6">
        <f t="shared" si="4"/>
        <v>5.3417245457547047</v>
      </c>
    </row>
    <row r="68" spans="2:6" x14ac:dyDescent="0.25">
      <c r="B68" s="2" t="str">
        <f t="shared" si="3"/>
        <v>«НПФ «Уголь»</v>
      </c>
      <c r="C68" s="6" t="str">
        <f t="shared" si="4"/>
        <v>-</v>
      </c>
      <c r="D68" s="6" t="str">
        <f t="shared" si="4"/>
        <v>-</v>
      </c>
      <c r="E68" s="6">
        <f t="shared" si="4"/>
        <v>3.4849715489015622</v>
      </c>
      <c r="F68" s="6">
        <f t="shared" si="4"/>
        <v>4.7831915791235513</v>
      </c>
    </row>
    <row r="69" spans="2:6" x14ac:dyDescent="0.25">
      <c r="B69" s="2" t="str">
        <f t="shared" si="3"/>
        <v>НПФ «Негосударственный Сберегательный Пенсионный Фонд»</v>
      </c>
      <c r="C69" s="6" t="str">
        <f t="shared" si="4"/>
        <v>-</v>
      </c>
      <c r="D69" s="6" t="str">
        <f t="shared" si="4"/>
        <v>-</v>
      </c>
      <c r="E69" s="6">
        <f t="shared" si="4"/>
        <v>-0.45800672904143802</v>
      </c>
      <c r="F69" s="6">
        <f t="shared" si="4"/>
        <v>3.4998237328486121</v>
      </c>
    </row>
    <row r="70" spans="2:6" x14ac:dyDescent="0.25">
      <c r="B70" s="2" t="str">
        <f t="shared" si="3"/>
        <v>«НПФ «Моспромстрой-Фонд»</v>
      </c>
      <c r="C70" s="6" t="str">
        <f t="shared" si="4"/>
        <v>-</v>
      </c>
      <c r="D70" s="6" t="str">
        <f t="shared" si="4"/>
        <v>-</v>
      </c>
      <c r="E70" s="6">
        <f t="shared" si="4"/>
        <v>3.5192035509910333</v>
      </c>
      <c r="F70" s="6">
        <f t="shared" si="4"/>
        <v>3.5511008544806453</v>
      </c>
    </row>
    <row r="71" spans="2:6" x14ac:dyDescent="0.25">
      <c r="B71" s="2" t="str">
        <f t="shared" si="3"/>
        <v>«НПФ Сбербанка»</v>
      </c>
      <c r="C71" s="6">
        <f t="shared" si="4"/>
        <v>9.9967289442597416</v>
      </c>
      <c r="D71" s="6">
        <f t="shared" si="4"/>
        <v>9.9611448199904835</v>
      </c>
      <c r="E71" s="6">
        <f t="shared" si="4"/>
        <v>7.7346332663579727</v>
      </c>
      <c r="F71" s="6">
        <f t="shared" si="4"/>
        <v>9.4924466339439348</v>
      </c>
    </row>
    <row r="72" spans="2:6" x14ac:dyDescent="0.25">
      <c r="B72" s="2" t="str">
        <f t="shared" si="3"/>
        <v>«НПФ «Эмеритура»</v>
      </c>
      <c r="C72" s="6" t="str">
        <f t="shared" si="4"/>
        <v>-</v>
      </c>
      <c r="D72" s="6" t="str">
        <f t="shared" si="4"/>
        <v>-</v>
      </c>
      <c r="E72" s="6">
        <f t="shared" si="4"/>
        <v>-2.0061920407641178</v>
      </c>
      <c r="F72" s="6">
        <f t="shared" si="4"/>
        <v>-3.0568376857453661</v>
      </c>
    </row>
    <row r="73" spans="2:6" x14ac:dyDescent="0.25">
      <c r="B73" s="2" t="str">
        <f t="shared" si="3"/>
        <v>«Ханты-Мансийский НПФ»</v>
      </c>
      <c r="C73" s="6">
        <f t="shared" si="4"/>
        <v>5.427855387795705</v>
      </c>
      <c r="D73" s="6">
        <f t="shared" si="4"/>
        <v>5.1354675953063271</v>
      </c>
      <c r="E73" s="6">
        <f t="shared" si="4"/>
        <v>7.0493336876038146</v>
      </c>
      <c r="F73" s="6">
        <f t="shared" si="4"/>
        <v>7.6234759315987271</v>
      </c>
    </row>
    <row r="74" spans="2:6" x14ac:dyDescent="0.25">
      <c r="B74" s="2" t="str">
        <f t="shared" si="3"/>
        <v>НПФ «Владимир»</v>
      </c>
      <c r="C74" s="6">
        <f t="shared" si="4"/>
        <v>2.9523610271217402</v>
      </c>
      <c r="D74" s="6">
        <f t="shared" si="4"/>
        <v>2.7469724945850644</v>
      </c>
      <c r="E74" s="6">
        <f t="shared" si="4"/>
        <v>5.451700808148404</v>
      </c>
      <c r="F74" s="6">
        <f t="shared" si="4"/>
        <v>6.1859546573337614</v>
      </c>
    </row>
    <row r="75" spans="2:6" x14ac:dyDescent="0.25">
      <c r="B75" s="2" t="str">
        <f t="shared" si="3"/>
        <v>«НПФ «САФМАР»</v>
      </c>
      <c r="C75" s="6">
        <f t="shared" si="4"/>
        <v>8.4469302676998197</v>
      </c>
      <c r="D75" s="6">
        <f t="shared" si="4"/>
        <v>8.3334767933674136</v>
      </c>
      <c r="E75" s="6">
        <f t="shared" si="4"/>
        <v>6.2739946101556416</v>
      </c>
      <c r="F75" s="6">
        <f t="shared" si="4"/>
        <v>6.3723172054345554</v>
      </c>
    </row>
    <row r="76" spans="2:6" x14ac:dyDescent="0.25">
      <c r="B76" s="2" t="str">
        <f t="shared" si="3"/>
        <v>Межрегиональный НПФ «БОЛЬШОЙ»</v>
      </c>
      <c r="C76" s="6">
        <f t="shared" si="4"/>
        <v>6.6075629838850389</v>
      </c>
      <c r="D76" s="6">
        <f t="shared" si="4"/>
        <v>6.4144724962359874</v>
      </c>
      <c r="E76" s="6">
        <f t="shared" si="4"/>
        <v>5.4159994312521382</v>
      </c>
      <c r="F76" s="6">
        <f t="shared" si="4"/>
        <v>5.6812413191491622</v>
      </c>
    </row>
    <row r="77" spans="2:6" x14ac:dyDescent="0.25">
      <c r="B77" s="2" t="str">
        <f t="shared" si="3"/>
        <v>«НПФ «Телеком-Союз»</v>
      </c>
      <c r="C77" s="6">
        <f t="shared" si="4"/>
        <v>2.5185338297806972</v>
      </c>
      <c r="D77" s="6">
        <f t="shared" si="4"/>
        <v>2.688547502645338</v>
      </c>
      <c r="E77" s="6">
        <f t="shared" si="4"/>
        <v>7.2123839837302421</v>
      </c>
      <c r="F77" s="6">
        <f t="shared" si="4"/>
        <v>7.7537987859126725</v>
      </c>
    </row>
    <row r="78" spans="2:6" x14ac:dyDescent="0.25">
      <c r="B78" s="2" t="str">
        <f t="shared" si="3"/>
        <v>«НПФ Согласие»</v>
      </c>
      <c r="C78" s="6">
        <f t="shared" si="4"/>
        <v>2.2160445545282714</v>
      </c>
      <c r="D78" s="6">
        <f t="shared" si="4"/>
        <v>2.4180810138473552</v>
      </c>
      <c r="E78" s="6">
        <f t="shared" si="4"/>
        <v>4.083367990414227</v>
      </c>
      <c r="F78" s="6">
        <f t="shared" si="4"/>
        <v>5.073629644344579</v>
      </c>
    </row>
    <row r="79" spans="2:6" x14ac:dyDescent="0.25">
      <c r="B79" s="2" t="str">
        <f t="shared" si="3"/>
        <v>«НПФ «АПК-Фонд»</v>
      </c>
      <c r="C79" s="6" t="str">
        <f t="shared" si="4"/>
        <v>-</v>
      </c>
      <c r="D79" s="6" t="str">
        <f t="shared" si="4"/>
        <v>-</v>
      </c>
      <c r="E79" s="6">
        <f t="shared" si="4"/>
        <v>2.3615196338143662</v>
      </c>
      <c r="F79" s="6">
        <f t="shared" si="4"/>
        <v>3.0091057325713471</v>
      </c>
    </row>
    <row r="80" spans="2:6" x14ac:dyDescent="0.25">
      <c r="B80" s="2" t="str">
        <f t="shared" si="3"/>
        <v>НПФ «Роствертол»</v>
      </c>
      <c r="C80" s="6">
        <f t="shared" si="4"/>
        <v>1.8112421120934079</v>
      </c>
      <c r="D80" s="6">
        <f t="shared" si="4"/>
        <v>2.039541490020691</v>
      </c>
      <c r="E80" s="6">
        <f t="shared" si="4"/>
        <v>4.623556191129218</v>
      </c>
      <c r="F80" s="6">
        <f t="shared" si="4"/>
        <v>4.4293698568567565</v>
      </c>
    </row>
    <row r="81" spans="2:6" x14ac:dyDescent="0.25">
      <c r="B81" s="2" t="str">
        <f t="shared" si="3"/>
        <v>«НПФ «Ростех»</v>
      </c>
      <c r="C81" s="6">
        <f t="shared" si="4"/>
        <v>1.997908076532334</v>
      </c>
      <c r="D81" s="6">
        <f t="shared" si="4"/>
        <v>1.8163927293252686</v>
      </c>
      <c r="E81" s="6">
        <f t="shared" si="4"/>
        <v>4.7420463700537336</v>
      </c>
      <c r="F81" s="6">
        <f t="shared" si="4"/>
        <v>6.1330286324278678</v>
      </c>
    </row>
    <row r="82" spans="2:6" x14ac:dyDescent="0.25">
      <c r="B82" s="2" t="str">
        <f t="shared" si="3"/>
        <v>«НПФ «Стройкомплекс»</v>
      </c>
      <c r="C82" s="6">
        <f t="shared" ref="C82:F97" si="5">IF(C26="-","-",5/2*((C26-C$4)/C$5)+5)</f>
        <v>3.3979851303963313</v>
      </c>
      <c r="D82" s="6">
        <f t="shared" si="5"/>
        <v>3.6213734849532346</v>
      </c>
      <c r="E82" s="6">
        <f t="shared" si="5"/>
        <v>4.2417987644761883</v>
      </c>
      <c r="F82" s="6">
        <f t="shared" si="5"/>
        <v>4.2997392640072567</v>
      </c>
    </row>
    <row r="83" spans="2:6" x14ac:dyDescent="0.25">
      <c r="B83" s="2" t="str">
        <f t="shared" si="3"/>
        <v>«НПФ «Авиаполис»</v>
      </c>
      <c r="C83" s="6" t="str">
        <f t="shared" si="5"/>
        <v>-</v>
      </c>
      <c r="D83" s="6" t="str">
        <f t="shared" si="5"/>
        <v>-</v>
      </c>
      <c r="E83" s="6">
        <f t="shared" si="5"/>
        <v>4.7716439121134808</v>
      </c>
      <c r="F83" s="6">
        <f t="shared" si="5"/>
        <v>4.3906640994557797</v>
      </c>
    </row>
    <row r="84" spans="2:6" x14ac:dyDescent="0.25">
      <c r="B84" s="2" t="str">
        <f t="shared" si="3"/>
        <v>НПФ «Атомгарант»</v>
      </c>
      <c r="C84" s="6" t="str">
        <f t="shared" si="5"/>
        <v>-</v>
      </c>
      <c r="D84" s="6" t="str">
        <f t="shared" si="5"/>
        <v>-</v>
      </c>
      <c r="E84" s="6">
        <f t="shared" si="5"/>
        <v>6.633675947555373</v>
      </c>
      <c r="F84" s="6">
        <f t="shared" si="5"/>
        <v>6.691749980890088</v>
      </c>
    </row>
    <row r="85" spans="2:6" x14ac:dyDescent="0.25">
      <c r="B85" s="2" t="str">
        <f t="shared" si="3"/>
        <v>«НПФ ТРАДИЦИЯ»</v>
      </c>
      <c r="C85" s="6" t="str">
        <f t="shared" si="5"/>
        <v>-</v>
      </c>
      <c r="D85" s="6" t="str">
        <f t="shared" si="5"/>
        <v>-</v>
      </c>
      <c r="E85" s="6">
        <f t="shared" si="5"/>
        <v>2.8799965085593753</v>
      </c>
      <c r="F85" s="6">
        <f t="shared" si="5"/>
        <v>1.0092800426990882</v>
      </c>
    </row>
    <row r="86" spans="2:6" x14ac:dyDescent="0.25">
      <c r="B86" s="2" t="str">
        <f t="shared" si="3"/>
        <v>«НПФ «БЛАГОСОСТОЯНИЕ»</v>
      </c>
      <c r="C86" s="6" t="str">
        <f t="shared" si="5"/>
        <v>-</v>
      </c>
      <c r="D86" s="6" t="str">
        <f t="shared" si="5"/>
        <v>-</v>
      </c>
      <c r="E86" s="6">
        <f t="shared" si="5"/>
        <v>9.9304375694858376</v>
      </c>
      <c r="F86" s="6">
        <f t="shared" si="5"/>
        <v>9.1934385900110023</v>
      </c>
    </row>
    <row r="87" spans="2:6" x14ac:dyDescent="0.25">
      <c r="B87" s="2" t="str">
        <f t="shared" si="3"/>
        <v>«Оренбургский НПФ «Доверие»</v>
      </c>
      <c r="C87" s="6">
        <f t="shared" si="5"/>
        <v>4.4044056521245221</v>
      </c>
      <c r="D87" s="6">
        <f t="shared" si="5"/>
        <v>4.8862949102392381</v>
      </c>
      <c r="E87" s="6">
        <f t="shared" si="5"/>
        <v>3.3640839597688235</v>
      </c>
      <c r="F87" s="6">
        <f t="shared" si="5"/>
        <v>5.0427857178812978</v>
      </c>
    </row>
    <row r="88" spans="2:6" x14ac:dyDescent="0.25">
      <c r="B88" s="2" t="str">
        <f t="shared" si="3"/>
        <v>«НПФ «Пенсион-Инвест»</v>
      </c>
      <c r="C88" s="6" t="str">
        <f t="shared" si="5"/>
        <v>-</v>
      </c>
      <c r="D88" s="6" t="str">
        <f t="shared" si="5"/>
        <v>-</v>
      </c>
      <c r="E88" s="6">
        <f t="shared" si="5"/>
        <v>2.767641556204878</v>
      </c>
      <c r="F88" s="6">
        <f t="shared" si="5"/>
        <v>3.5297362482911319</v>
      </c>
    </row>
    <row r="89" spans="2:6" x14ac:dyDescent="0.25">
      <c r="B89" s="2" t="str">
        <f t="shared" si="3"/>
        <v>НПФ ВТБ Пенсионный фонд</v>
      </c>
      <c r="C89" s="6">
        <f t="shared" si="5"/>
        <v>8.6342042813273299</v>
      </c>
      <c r="D89" s="6">
        <f t="shared" si="5"/>
        <v>8.3105154114441078</v>
      </c>
      <c r="E89" s="6">
        <f t="shared" si="5"/>
        <v>5.6855048708986242</v>
      </c>
      <c r="F89" s="6">
        <f t="shared" si="5"/>
        <v>6.2108040676598648</v>
      </c>
    </row>
    <row r="90" spans="2:6" x14ac:dyDescent="0.25">
      <c r="B90" s="2" t="str">
        <f t="shared" si="3"/>
        <v>«НПФ ГАЗФОНД»</v>
      </c>
      <c r="C90" s="6" t="str">
        <f t="shared" si="5"/>
        <v>-</v>
      </c>
      <c r="D90" s="6" t="str">
        <f t="shared" si="5"/>
        <v>-</v>
      </c>
      <c r="E90" s="6">
        <f t="shared" si="5"/>
        <v>9.9766091108654518</v>
      </c>
      <c r="F90" s="6">
        <f t="shared" si="5"/>
        <v>7.4806877089963795</v>
      </c>
    </row>
    <row r="91" spans="2:6" x14ac:dyDescent="0.25">
      <c r="B91" s="2" t="str">
        <f t="shared" si="3"/>
        <v>«НПФ «Магнит»</v>
      </c>
      <c r="C91" s="6">
        <f t="shared" si="5"/>
        <v>5.2249538615195439</v>
      </c>
      <c r="D91" s="6">
        <f t="shared" si="5"/>
        <v>5.7024330242447991</v>
      </c>
      <c r="E91" s="6">
        <f t="shared" si="5"/>
        <v>-0.36332638868023359</v>
      </c>
      <c r="F91" s="6">
        <f t="shared" si="5"/>
        <v>-0.26132850873965197</v>
      </c>
    </row>
    <row r="92" spans="2:6" x14ac:dyDescent="0.25">
      <c r="B92" s="2" t="str">
        <f t="shared" si="3"/>
        <v>«Национальный НПФ»</v>
      </c>
      <c r="C92" s="6">
        <f t="shared" si="5"/>
        <v>5.6638432715950495</v>
      </c>
      <c r="D92" s="6">
        <f t="shared" si="5"/>
        <v>5.9197546511651078</v>
      </c>
      <c r="E92" s="6">
        <f t="shared" si="5"/>
        <v>6.8565814251787582</v>
      </c>
      <c r="F92" s="6">
        <f t="shared" si="5"/>
        <v>6.7432077969573259</v>
      </c>
    </row>
    <row r="93" spans="2:6" x14ac:dyDescent="0.25">
      <c r="B93" s="2" t="str">
        <f t="shared" si="3"/>
        <v>«НПФ «Социальное развитие»</v>
      </c>
      <c r="C93" s="6">
        <f t="shared" si="5"/>
        <v>4.2520114133988853</v>
      </c>
      <c r="D93" s="6">
        <f t="shared" si="5"/>
        <v>4.599334294530097</v>
      </c>
      <c r="E93" s="6">
        <f t="shared" si="5"/>
        <v>5.3594870991011563</v>
      </c>
      <c r="F93" s="6">
        <f t="shared" si="5"/>
        <v>5.1945153146265586</v>
      </c>
    </row>
    <row r="94" spans="2:6" x14ac:dyDescent="0.25">
      <c r="B94" s="2" t="str">
        <f t="shared" si="3"/>
        <v>«НПФ «Доверие»</v>
      </c>
      <c r="C94" s="6">
        <f t="shared" si="5"/>
        <v>7.6025106724976155</v>
      </c>
      <c r="D94" s="6">
        <f t="shared" si="5"/>
        <v>8.1277900702919261</v>
      </c>
      <c r="E94" s="6">
        <f t="shared" si="5"/>
        <v>2.7437853328436272</v>
      </c>
      <c r="F94" s="6">
        <f t="shared" si="5"/>
        <v>3.5424766128937533</v>
      </c>
    </row>
    <row r="95" spans="2:6" x14ac:dyDescent="0.25">
      <c r="B95" s="2" t="str">
        <f t="shared" si="3"/>
        <v>«НПФ «Социум»</v>
      </c>
      <c r="C95" s="6">
        <f t="shared" si="5"/>
        <v>5.6880060195928506</v>
      </c>
      <c r="D95" s="6">
        <f t="shared" si="5"/>
        <v>5.9226560243229978</v>
      </c>
      <c r="E95" s="6">
        <f t="shared" si="5"/>
        <v>4.9495538582338172</v>
      </c>
      <c r="F95" s="6">
        <f t="shared" si="5"/>
        <v>6.9304623124364673</v>
      </c>
    </row>
    <row r="96" spans="2:6" x14ac:dyDescent="0.25">
      <c r="B96" s="2" t="str">
        <f t="shared" si="3"/>
        <v>Открытое «Межрегиональный НПФ «АКВИЛОН»</v>
      </c>
      <c r="C96" s="6">
        <f t="shared" si="5"/>
        <v>2.1153811252394039</v>
      </c>
      <c r="D96" s="6">
        <f t="shared" si="5"/>
        <v>2.1523865355793821</v>
      </c>
      <c r="E96" s="6">
        <f t="shared" si="5"/>
        <v>3.980599927715827</v>
      </c>
      <c r="F96" s="6">
        <f t="shared" si="5"/>
        <v>4.5477250777003251</v>
      </c>
    </row>
    <row r="97" spans="2:6" x14ac:dyDescent="0.25">
      <c r="B97" s="2" t="str">
        <f t="shared" si="3"/>
        <v>«НПФ «Транснефть»</v>
      </c>
      <c r="C97" s="6">
        <f t="shared" si="5"/>
        <v>4.8854220208261081</v>
      </c>
      <c r="D97" s="6">
        <f t="shared" si="5"/>
        <v>3.96697386028326</v>
      </c>
      <c r="E97" s="6">
        <f t="shared" si="5"/>
        <v>8.5481803883458749</v>
      </c>
      <c r="F97" s="6">
        <f t="shared" si="5"/>
        <v>6.9946398777705756</v>
      </c>
    </row>
    <row r="98" spans="2:6" x14ac:dyDescent="0.25">
      <c r="B98" s="2" t="str">
        <f t="shared" si="3"/>
        <v>«НПФ «Оборонно-промышленный фонд им. В.В. Ливанова»</v>
      </c>
      <c r="C98" s="6">
        <f t="shared" ref="C98:F113" si="6">IF(C42="-","-",5/2*((C42-C$4)/C$5)+5)</f>
        <v>4.1201762881724733</v>
      </c>
      <c r="D98" s="6">
        <f t="shared" si="6"/>
        <v>4.1028271657724016</v>
      </c>
      <c r="E98" s="6">
        <f t="shared" si="6"/>
        <v>5.1857573158070576</v>
      </c>
      <c r="F98" s="6">
        <f t="shared" si="6"/>
        <v>4.5429318172412474</v>
      </c>
    </row>
    <row r="99" spans="2:6" x14ac:dyDescent="0.25">
      <c r="B99" s="2" t="str">
        <f t="shared" si="3"/>
        <v>«НПФ «Внешэкономфонд»</v>
      </c>
      <c r="C99" s="6" t="str">
        <f t="shared" si="6"/>
        <v>-</v>
      </c>
      <c r="D99" s="6" t="str">
        <f t="shared" si="6"/>
        <v>-</v>
      </c>
      <c r="E99" s="6">
        <f t="shared" si="6"/>
        <v>5.7832118174198532</v>
      </c>
      <c r="F99" s="6">
        <f t="shared" si="6"/>
        <v>4.0133823955123624</v>
      </c>
    </row>
    <row r="100" spans="2:6" x14ac:dyDescent="0.25">
      <c r="B100" s="2" t="str">
        <f t="shared" si="3"/>
        <v>«НПФ «Первый промышленный альянс»</v>
      </c>
      <c r="C100" s="6">
        <f t="shared" si="6"/>
        <v>2.832013193802438</v>
      </c>
      <c r="D100" s="6">
        <f t="shared" si="6"/>
        <v>3.4501327349795989</v>
      </c>
      <c r="E100" s="6">
        <f t="shared" si="6"/>
        <v>5.8418371619067075</v>
      </c>
      <c r="F100" s="6">
        <f t="shared" si="6"/>
        <v>5.8250399696017308</v>
      </c>
    </row>
    <row r="101" spans="2:6" x14ac:dyDescent="0.25">
      <c r="B101" s="2" t="str">
        <f t="shared" si="3"/>
        <v>НПФ «Профессиональный» (Акционерное общество)</v>
      </c>
      <c r="C101" s="6">
        <f t="shared" si="6"/>
        <v>2.5272702548937764</v>
      </c>
      <c r="D101" s="6">
        <f t="shared" si="6"/>
        <v>2.496306526516245</v>
      </c>
      <c r="E101" s="6">
        <f t="shared" si="6"/>
        <v>5.4624946515483428</v>
      </c>
      <c r="F101" s="6">
        <f t="shared" si="6"/>
        <v>5.0870271883845248</v>
      </c>
    </row>
    <row r="102" spans="2:6" x14ac:dyDescent="0.25">
      <c r="B102" s="2" t="str">
        <f t="shared" si="3"/>
        <v>«НПФ «Корабел»</v>
      </c>
      <c r="C102" s="6" t="str">
        <f t="shared" si="6"/>
        <v>-</v>
      </c>
      <c r="D102" s="6" t="str">
        <f t="shared" si="6"/>
        <v>-</v>
      </c>
      <c r="E102" s="6">
        <f t="shared" si="6"/>
        <v>3.5872217791313492</v>
      </c>
      <c r="F102" s="6">
        <f t="shared" si="6"/>
        <v>2.0103354936791744</v>
      </c>
    </row>
    <row r="103" spans="2:6" x14ac:dyDescent="0.25">
      <c r="B103" s="2" t="str">
        <f t="shared" si="3"/>
        <v>НПФ «Волга-Капитал»</v>
      </c>
      <c r="C103" s="6">
        <f t="shared" si="6"/>
        <v>3.9709093571977325</v>
      </c>
      <c r="D103" s="6">
        <f t="shared" si="6"/>
        <v>4.3343098164761145</v>
      </c>
      <c r="E103" s="6">
        <f t="shared" si="6"/>
        <v>4.6704793139480687</v>
      </c>
      <c r="F103" s="6">
        <f t="shared" si="6"/>
        <v>5.5647693942740197</v>
      </c>
    </row>
    <row r="104" spans="2:6" x14ac:dyDescent="0.25">
      <c r="B104" s="2" t="str">
        <f t="shared" si="3"/>
        <v>НПФ «УГМК-Перспектива»</v>
      </c>
      <c r="C104" s="6">
        <f t="shared" si="6"/>
        <v>4.8290204016244171</v>
      </c>
      <c r="D104" s="6">
        <f t="shared" si="6"/>
        <v>4.5509927940635082</v>
      </c>
      <c r="E104" s="6">
        <f t="shared" si="6"/>
        <v>4.9982019294255604</v>
      </c>
      <c r="F104" s="6">
        <f t="shared" si="6"/>
        <v>6.2086763245104883</v>
      </c>
    </row>
    <row r="105" spans="2:6" x14ac:dyDescent="0.25">
      <c r="B105" s="2" t="str">
        <f t="shared" si="3"/>
        <v>НПФ «Ренессанс пенсии»</v>
      </c>
      <c r="C105" s="6" t="str">
        <f t="shared" si="6"/>
        <v>-</v>
      </c>
      <c r="D105" s="6" t="str">
        <f t="shared" si="6"/>
        <v>-</v>
      </c>
      <c r="E105" s="6">
        <f t="shared" si="6"/>
        <v>6.97991031367361</v>
      </c>
      <c r="F105" s="6">
        <f t="shared" si="6"/>
        <v>5.7282278258329775</v>
      </c>
    </row>
    <row r="106" spans="2:6" x14ac:dyDescent="0.25">
      <c r="B106" s="2" t="str">
        <f t="shared" si="3"/>
        <v>«НПФ «Образование»</v>
      </c>
      <c r="C106" s="6">
        <f t="shared" si="6"/>
        <v>3.9101913244172959</v>
      </c>
      <c r="D106" s="6">
        <f t="shared" si="6"/>
        <v>4.7942945121906622</v>
      </c>
      <c r="E106" s="6">
        <f t="shared" si="6"/>
        <v>3.1240683607863557</v>
      </c>
      <c r="F106" s="6">
        <f t="shared" si="6"/>
        <v>4.9866749671287511</v>
      </c>
    </row>
    <row r="107" spans="2:6" x14ac:dyDescent="0.25">
      <c r="B107" s="2" t="str">
        <f t="shared" si="3"/>
        <v>НПФ «Альянс»</v>
      </c>
      <c r="C107" s="6">
        <f t="shared" si="6"/>
        <v>1.5550960807542777</v>
      </c>
      <c r="D107" s="6">
        <f t="shared" si="6"/>
        <v>0.84863900309177076</v>
      </c>
      <c r="E107" s="6">
        <f t="shared" si="6"/>
        <v>5.8940656904356583</v>
      </c>
      <c r="F107" s="6">
        <f t="shared" si="6"/>
        <v>6.0946574399639228</v>
      </c>
    </row>
    <row r="108" spans="2:6" x14ac:dyDescent="0.25">
      <c r="B108" s="2" t="str">
        <f t="shared" si="3"/>
        <v>«НПФ Газпромбанк-фонд»</v>
      </c>
      <c r="C108" s="6" t="str">
        <f t="shared" si="6"/>
        <v>-</v>
      </c>
      <c r="D108" s="6" t="str">
        <f t="shared" si="6"/>
        <v>-</v>
      </c>
      <c r="E108" s="6">
        <f t="shared" si="6"/>
        <v>6.5093690736206478</v>
      </c>
      <c r="F108" s="6">
        <f t="shared" si="6"/>
        <v>4.8612707269426361</v>
      </c>
    </row>
    <row r="109" spans="2:6" x14ac:dyDescent="0.25">
      <c r="B109" s="2" t="str">
        <f t="shared" si="3"/>
        <v>НПФ «ГАЗФОНД пенсионные накопления»</v>
      </c>
      <c r="C109" s="6">
        <f t="shared" si="6"/>
        <v>9.84038746276428</v>
      </c>
      <c r="D109" s="6">
        <f t="shared" si="6"/>
        <v>9.5726812959160075</v>
      </c>
      <c r="E109" s="6">
        <f t="shared" si="6"/>
        <v>7.0860138742360652</v>
      </c>
      <c r="F109" s="6">
        <f t="shared" si="6"/>
        <v>7.1089325933575562</v>
      </c>
    </row>
    <row r="110" spans="2:6" x14ac:dyDescent="0.25">
      <c r="B110" s="2" t="str">
        <f t="shared" si="3"/>
        <v>"НПФ "БУДУЩЕЕ"</v>
      </c>
      <c r="C110" s="6">
        <f t="shared" si="6"/>
        <v>9.0229774213489904</v>
      </c>
      <c r="D110" s="6">
        <f t="shared" si="6"/>
        <v>9.1800810197575693</v>
      </c>
      <c r="E110" s="6">
        <f t="shared" si="6"/>
        <v>5.4562990311373269</v>
      </c>
      <c r="F110" s="6">
        <f t="shared" si="6"/>
        <v>6.334034130144933</v>
      </c>
    </row>
    <row r="111" spans="2:6" x14ac:dyDescent="0.25">
      <c r="B111" s="2" t="str">
        <f t="shared" si="3"/>
        <v>«НПФ «Открытие»</v>
      </c>
      <c r="C111" s="6">
        <f t="shared" si="6"/>
        <v>9.8085116436498545</v>
      </c>
      <c r="D111" s="6">
        <f t="shared" si="6"/>
        <v>9.7561812986964291</v>
      </c>
      <c r="E111" s="6">
        <f t="shared" si="6"/>
        <v>8.2333427828443018</v>
      </c>
      <c r="F111" s="6">
        <f t="shared" si="6"/>
        <v>8.3203029583541372</v>
      </c>
    </row>
    <row r="112" spans="2:6" x14ac:dyDescent="0.25">
      <c r="B112" s="2" t="str">
        <f t="shared" si="3"/>
        <v>«НПФ «Сургутнефтегаз»</v>
      </c>
      <c r="C112" s="6">
        <f t="shared" si="6"/>
        <v>4.8657078466458303</v>
      </c>
      <c r="D112" s="6">
        <f t="shared" si="6"/>
        <v>3.6151029310506986</v>
      </c>
      <c r="E112" s="6">
        <f t="shared" si="6"/>
        <v>7.0038932618882264</v>
      </c>
      <c r="F112" s="6">
        <f t="shared" si="6"/>
        <v>5.7536527167213283</v>
      </c>
    </row>
    <row r="113" spans="2:6" x14ac:dyDescent="0.25">
      <c r="B113" s="2" t="str">
        <f t="shared" si="3"/>
        <v>АО "НПФ Эволюция"</v>
      </c>
      <c r="C113" s="6">
        <f t="shared" si="6"/>
        <v>8.0574277163730557</v>
      </c>
      <c r="D113" s="6">
        <f t="shared" si="6"/>
        <v>7.9338528970694266</v>
      </c>
      <c r="E113" s="6">
        <f t="shared" si="6"/>
        <v>8.2610118027285946</v>
      </c>
      <c r="F113" s="6">
        <f t="shared" si="6"/>
        <v>7.1081743329816494</v>
      </c>
    </row>
    <row r="114" spans="2:6" x14ac:dyDescent="0.25">
      <c r="B114" s="2" t="str">
        <f t="shared" si="3"/>
        <v>НПФ «Атомфонд»</v>
      </c>
      <c r="C114" s="6">
        <f t="shared" ref="C114:F116" si="7">IF(C58="-","-",5/2*((C58-C$4)/C$5)+5)</f>
        <v>4.5137629645650943</v>
      </c>
      <c r="D114" s="6">
        <f t="shared" si="7"/>
        <v>4.1471178060464062</v>
      </c>
      <c r="E114" s="6" t="str">
        <f t="shared" si="7"/>
        <v>-</v>
      </c>
      <c r="F114" s="6" t="str">
        <f t="shared" si="7"/>
        <v>-</v>
      </c>
    </row>
    <row r="115" spans="2:6" x14ac:dyDescent="0.25">
      <c r="B115" s="2" t="str">
        <f t="shared" si="3"/>
        <v>«НПФ «ФЕДЕРАЦИЯ»</v>
      </c>
      <c r="C115" s="6">
        <f t="shared" si="7"/>
        <v>4.1183823840953222</v>
      </c>
      <c r="D115" s="6">
        <f t="shared" si="7"/>
        <v>4.5191959778578346</v>
      </c>
      <c r="E115" s="6" t="str">
        <f t="shared" si="7"/>
        <v>-</v>
      </c>
      <c r="F115" s="6" t="str">
        <f t="shared" si="7"/>
        <v>-</v>
      </c>
    </row>
    <row r="116" spans="2:6" x14ac:dyDescent="0.25">
      <c r="B116" s="2" t="str">
        <f t="shared" si="3"/>
        <v>«НПФ «Ингосстрах-Пенсия»</v>
      </c>
      <c r="C116" s="6" t="str">
        <f t="shared" si="7"/>
        <v>-</v>
      </c>
      <c r="D116" s="6" t="str">
        <f t="shared" si="7"/>
        <v>-</v>
      </c>
      <c r="E116" s="6">
        <f t="shared" si="7"/>
        <v>3.3337732188350708</v>
      </c>
      <c r="F116" s="6">
        <f t="shared" si="7"/>
        <v>1.5777369860098784</v>
      </c>
    </row>
    <row r="119" spans="2:6" x14ac:dyDescent="0.25">
      <c r="B119" s="1" t="s">
        <v>8</v>
      </c>
    </row>
    <row r="120" spans="2:6" x14ac:dyDescent="0.25">
      <c r="B120" s="1"/>
    </row>
    <row r="121" spans="2:6" x14ac:dyDescent="0.25">
      <c r="B121" s="3" t="s">
        <v>9</v>
      </c>
      <c r="C121" s="7">
        <f>MIN(C125:C176)</f>
        <v>1.5550960807542777</v>
      </c>
      <c r="D121" s="7">
        <f t="shared" ref="D121:F121" si="8">MIN(D125:D176)</f>
        <v>1</v>
      </c>
      <c r="E121" s="7">
        <f t="shared" si="8"/>
        <v>1</v>
      </c>
      <c r="F121" s="7">
        <f t="shared" si="8"/>
        <v>1</v>
      </c>
    </row>
    <row r="122" spans="2:6" x14ac:dyDescent="0.25">
      <c r="B122" s="3" t="s">
        <v>10</v>
      </c>
      <c r="C122" s="7">
        <f>MAX(C125:C176)</f>
        <v>9.9967289442597416</v>
      </c>
      <c r="D122" s="7">
        <f t="shared" ref="D122:F122" si="9">MAX(D125:D176)</f>
        <v>9.9611448199904835</v>
      </c>
      <c r="E122" s="7">
        <f t="shared" si="9"/>
        <v>9.9766091108654518</v>
      </c>
      <c r="F122" s="7">
        <f t="shared" si="9"/>
        <v>9.4924466339439348</v>
      </c>
    </row>
    <row r="124" spans="2:6" x14ac:dyDescent="0.25">
      <c r="C124" s="3" t="s">
        <v>3</v>
      </c>
      <c r="D124" s="3" t="s">
        <v>4</v>
      </c>
      <c r="E124" s="3" t="s">
        <v>5</v>
      </c>
      <c r="F124" s="3" t="s">
        <v>6</v>
      </c>
    </row>
    <row r="125" spans="2:6" x14ac:dyDescent="0.25">
      <c r="B125" s="2" t="str">
        <f>B65</f>
        <v>«НПФ «Гефест»</v>
      </c>
      <c r="C125" s="6">
        <f>IF(C65="-","-",IF(C65&gt;=10,10,IF(C65&lt;=1,1,C65)))</f>
        <v>3.4670920063991484</v>
      </c>
      <c r="D125" s="6">
        <f t="shared" ref="D125:F125" si="10">IF(D65="-","-",IF(D65&gt;=10,10,IF(D65&lt;=1,1,D65)))</f>
        <v>3.4154392745567388</v>
      </c>
      <c r="E125" s="6">
        <f t="shared" si="10"/>
        <v>3.4859521147569552</v>
      </c>
      <c r="F125" s="6">
        <f t="shared" si="10"/>
        <v>3.9126165602857048</v>
      </c>
    </row>
    <row r="126" spans="2:6" x14ac:dyDescent="0.25">
      <c r="B126" s="2" t="str">
        <f t="shared" ref="B126:B175" si="11">B66</f>
        <v>НПФ «Пенсионный выбор»</v>
      </c>
      <c r="C126" s="6" t="str">
        <f t="shared" ref="C126:F141" si="12">IF(C66="-","-",IF(C66&gt;=10,10,IF(C66&lt;=1,1,C66)))</f>
        <v>-</v>
      </c>
      <c r="D126" s="6" t="str">
        <f t="shared" si="12"/>
        <v>-</v>
      </c>
      <c r="E126" s="6">
        <f t="shared" si="12"/>
        <v>1</v>
      </c>
      <c r="F126" s="6">
        <f t="shared" si="12"/>
        <v>1</v>
      </c>
    </row>
    <row r="127" spans="2:6" x14ac:dyDescent="0.25">
      <c r="B127" s="2" t="str">
        <f t="shared" si="11"/>
        <v>«НПФ «Алмазная осень»</v>
      </c>
      <c r="C127" s="6">
        <f t="shared" si="12"/>
        <v>3.7171830210816665</v>
      </c>
      <c r="D127" s="6">
        <f t="shared" si="12"/>
        <v>3.5192357435805439</v>
      </c>
      <c r="E127" s="6">
        <f t="shared" si="12"/>
        <v>7.3618694427043447</v>
      </c>
      <c r="F127" s="6">
        <f t="shared" si="12"/>
        <v>5.3417245457547047</v>
      </c>
    </row>
    <row r="128" spans="2:6" x14ac:dyDescent="0.25">
      <c r="B128" s="2" t="str">
        <f t="shared" si="11"/>
        <v>«НПФ «Уголь»</v>
      </c>
      <c r="C128" s="6" t="str">
        <f t="shared" si="12"/>
        <v>-</v>
      </c>
      <c r="D128" s="6" t="str">
        <f t="shared" si="12"/>
        <v>-</v>
      </c>
      <c r="E128" s="6">
        <f t="shared" si="12"/>
        <v>3.4849715489015622</v>
      </c>
      <c r="F128" s="6">
        <f t="shared" si="12"/>
        <v>4.7831915791235513</v>
      </c>
    </row>
    <row r="129" spans="2:6" x14ac:dyDescent="0.25">
      <c r="B129" s="2" t="str">
        <f t="shared" si="11"/>
        <v>НПФ «Негосударственный Сберегательный Пенсионный Фонд»</v>
      </c>
      <c r="C129" s="6" t="str">
        <f t="shared" si="12"/>
        <v>-</v>
      </c>
      <c r="D129" s="6" t="str">
        <f t="shared" si="12"/>
        <v>-</v>
      </c>
      <c r="E129" s="6">
        <f t="shared" si="12"/>
        <v>1</v>
      </c>
      <c r="F129" s="6">
        <f t="shared" si="12"/>
        <v>3.4998237328486121</v>
      </c>
    </row>
    <row r="130" spans="2:6" x14ac:dyDescent="0.25">
      <c r="B130" s="2" t="str">
        <f t="shared" si="11"/>
        <v>«НПФ «Моспромстрой-Фонд»</v>
      </c>
      <c r="C130" s="6" t="str">
        <f t="shared" si="12"/>
        <v>-</v>
      </c>
      <c r="D130" s="6" t="str">
        <f t="shared" si="12"/>
        <v>-</v>
      </c>
      <c r="E130" s="6">
        <f t="shared" si="12"/>
        <v>3.5192035509910333</v>
      </c>
      <c r="F130" s="6">
        <f t="shared" si="12"/>
        <v>3.5511008544806453</v>
      </c>
    </row>
    <row r="131" spans="2:6" x14ac:dyDescent="0.25">
      <c r="B131" s="2" t="str">
        <f t="shared" si="11"/>
        <v>«НПФ Сбербанка»</v>
      </c>
      <c r="C131" s="6">
        <f t="shared" si="12"/>
        <v>9.9967289442597416</v>
      </c>
      <c r="D131" s="6">
        <f t="shared" si="12"/>
        <v>9.9611448199904835</v>
      </c>
      <c r="E131" s="6">
        <f t="shared" si="12"/>
        <v>7.7346332663579727</v>
      </c>
      <c r="F131" s="6">
        <f t="shared" si="12"/>
        <v>9.4924466339439348</v>
      </c>
    </row>
    <row r="132" spans="2:6" x14ac:dyDescent="0.25">
      <c r="B132" s="2" t="str">
        <f t="shared" si="11"/>
        <v>«НПФ «Эмеритура»</v>
      </c>
      <c r="C132" s="6" t="str">
        <f t="shared" si="12"/>
        <v>-</v>
      </c>
      <c r="D132" s="6" t="str">
        <f t="shared" si="12"/>
        <v>-</v>
      </c>
      <c r="E132" s="6">
        <f t="shared" si="12"/>
        <v>1</v>
      </c>
      <c r="F132" s="6">
        <f t="shared" si="12"/>
        <v>1</v>
      </c>
    </row>
    <row r="133" spans="2:6" x14ac:dyDescent="0.25">
      <c r="B133" s="2" t="str">
        <f t="shared" si="11"/>
        <v>«Ханты-Мансийский НПФ»</v>
      </c>
      <c r="C133" s="6">
        <f t="shared" si="12"/>
        <v>5.427855387795705</v>
      </c>
      <c r="D133" s="6">
        <f t="shared" si="12"/>
        <v>5.1354675953063271</v>
      </c>
      <c r="E133" s="6">
        <f t="shared" si="12"/>
        <v>7.0493336876038146</v>
      </c>
      <c r="F133" s="6">
        <f t="shared" si="12"/>
        <v>7.6234759315987271</v>
      </c>
    </row>
    <row r="134" spans="2:6" x14ac:dyDescent="0.25">
      <c r="B134" s="2" t="str">
        <f t="shared" si="11"/>
        <v>НПФ «Владимир»</v>
      </c>
      <c r="C134" s="6">
        <f t="shared" si="12"/>
        <v>2.9523610271217402</v>
      </c>
      <c r="D134" s="6">
        <f t="shared" si="12"/>
        <v>2.7469724945850644</v>
      </c>
      <c r="E134" s="6">
        <f t="shared" si="12"/>
        <v>5.451700808148404</v>
      </c>
      <c r="F134" s="6">
        <f t="shared" si="12"/>
        <v>6.1859546573337614</v>
      </c>
    </row>
    <row r="135" spans="2:6" x14ac:dyDescent="0.25">
      <c r="B135" s="2" t="str">
        <f t="shared" si="11"/>
        <v>«НПФ «САФМАР»</v>
      </c>
      <c r="C135" s="6">
        <f t="shared" si="12"/>
        <v>8.4469302676998197</v>
      </c>
      <c r="D135" s="6">
        <f t="shared" si="12"/>
        <v>8.3334767933674136</v>
      </c>
      <c r="E135" s="6">
        <f t="shared" si="12"/>
        <v>6.2739946101556416</v>
      </c>
      <c r="F135" s="6">
        <f t="shared" si="12"/>
        <v>6.3723172054345554</v>
      </c>
    </row>
    <row r="136" spans="2:6" x14ac:dyDescent="0.25">
      <c r="B136" s="2" t="str">
        <f t="shared" si="11"/>
        <v>Межрегиональный НПФ «БОЛЬШОЙ»</v>
      </c>
      <c r="C136" s="6">
        <f t="shared" si="12"/>
        <v>6.6075629838850389</v>
      </c>
      <c r="D136" s="6">
        <f t="shared" si="12"/>
        <v>6.4144724962359874</v>
      </c>
      <c r="E136" s="6">
        <f t="shared" si="12"/>
        <v>5.4159994312521382</v>
      </c>
      <c r="F136" s="6">
        <f t="shared" si="12"/>
        <v>5.6812413191491622</v>
      </c>
    </row>
    <row r="137" spans="2:6" x14ac:dyDescent="0.25">
      <c r="B137" s="2" t="str">
        <f t="shared" si="11"/>
        <v>«НПФ «Телеком-Союз»</v>
      </c>
      <c r="C137" s="6">
        <f t="shared" si="12"/>
        <v>2.5185338297806972</v>
      </c>
      <c r="D137" s="6">
        <f t="shared" si="12"/>
        <v>2.688547502645338</v>
      </c>
      <c r="E137" s="6">
        <f t="shared" si="12"/>
        <v>7.2123839837302421</v>
      </c>
      <c r="F137" s="6">
        <f t="shared" si="12"/>
        <v>7.7537987859126725</v>
      </c>
    </row>
    <row r="138" spans="2:6" x14ac:dyDescent="0.25">
      <c r="B138" s="2" t="str">
        <f t="shared" si="11"/>
        <v>«НПФ Согласие»</v>
      </c>
      <c r="C138" s="6">
        <f t="shared" si="12"/>
        <v>2.2160445545282714</v>
      </c>
      <c r="D138" s="6">
        <f t="shared" si="12"/>
        <v>2.4180810138473552</v>
      </c>
      <c r="E138" s="6">
        <f t="shared" si="12"/>
        <v>4.083367990414227</v>
      </c>
      <c r="F138" s="6">
        <f t="shared" si="12"/>
        <v>5.073629644344579</v>
      </c>
    </row>
    <row r="139" spans="2:6" x14ac:dyDescent="0.25">
      <c r="B139" s="2" t="str">
        <f t="shared" si="11"/>
        <v>«НПФ «АПК-Фонд»</v>
      </c>
      <c r="C139" s="6" t="str">
        <f t="shared" si="12"/>
        <v>-</v>
      </c>
      <c r="D139" s="6" t="str">
        <f t="shared" si="12"/>
        <v>-</v>
      </c>
      <c r="E139" s="6">
        <f t="shared" si="12"/>
        <v>2.3615196338143662</v>
      </c>
      <c r="F139" s="6">
        <f t="shared" si="12"/>
        <v>3.0091057325713471</v>
      </c>
    </row>
    <row r="140" spans="2:6" x14ac:dyDescent="0.25">
      <c r="B140" s="2" t="str">
        <f t="shared" si="11"/>
        <v>НПФ «Роствертол»</v>
      </c>
      <c r="C140" s="6">
        <f t="shared" si="12"/>
        <v>1.8112421120934079</v>
      </c>
      <c r="D140" s="6">
        <f t="shared" si="12"/>
        <v>2.039541490020691</v>
      </c>
      <c r="E140" s="6">
        <f t="shared" si="12"/>
        <v>4.623556191129218</v>
      </c>
      <c r="F140" s="6">
        <f t="shared" si="12"/>
        <v>4.4293698568567565</v>
      </c>
    </row>
    <row r="141" spans="2:6" x14ac:dyDescent="0.25">
      <c r="B141" s="2" t="str">
        <f t="shared" si="11"/>
        <v>«НПФ «Ростех»</v>
      </c>
      <c r="C141" s="6">
        <f t="shared" si="12"/>
        <v>1.997908076532334</v>
      </c>
      <c r="D141" s="6">
        <f t="shared" si="12"/>
        <v>1.8163927293252686</v>
      </c>
      <c r="E141" s="6">
        <f t="shared" si="12"/>
        <v>4.7420463700537336</v>
      </c>
      <c r="F141" s="6">
        <f t="shared" si="12"/>
        <v>6.1330286324278678</v>
      </c>
    </row>
    <row r="142" spans="2:6" x14ac:dyDescent="0.25">
      <c r="B142" s="2" t="str">
        <f t="shared" si="11"/>
        <v>«НПФ «Стройкомплекс»</v>
      </c>
      <c r="C142" s="6">
        <f t="shared" ref="C142:F157" si="13">IF(C82="-","-",IF(C82&gt;=10,10,IF(C82&lt;=1,1,C82)))</f>
        <v>3.3979851303963313</v>
      </c>
      <c r="D142" s="6">
        <f t="shared" si="13"/>
        <v>3.6213734849532346</v>
      </c>
      <c r="E142" s="6">
        <f t="shared" si="13"/>
        <v>4.2417987644761883</v>
      </c>
      <c r="F142" s="6">
        <f t="shared" si="13"/>
        <v>4.2997392640072567</v>
      </c>
    </row>
    <row r="143" spans="2:6" x14ac:dyDescent="0.25">
      <c r="B143" s="2" t="str">
        <f t="shared" si="11"/>
        <v>«НПФ «Авиаполис»</v>
      </c>
      <c r="C143" s="6" t="str">
        <f t="shared" si="13"/>
        <v>-</v>
      </c>
      <c r="D143" s="6" t="str">
        <f t="shared" si="13"/>
        <v>-</v>
      </c>
      <c r="E143" s="6">
        <f t="shared" si="13"/>
        <v>4.7716439121134808</v>
      </c>
      <c r="F143" s="6">
        <f t="shared" si="13"/>
        <v>4.3906640994557797</v>
      </c>
    </row>
    <row r="144" spans="2:6" x14ac:dyDescent="0.25">
      <c r="B144" s="2" t="str">
        <f t="shared" si="11"/>
        <v>НПФ «Атомгарант»</v>
      </c>
      <c r="C144" s="6" t="str">
        <f t="shared" si="13"/>
        <v>-</v>
      </c>
      <c r="D144" s="6" t="str">
        <f t="shared" si="13"/>
        <v>-</v>
      </c>
      <c r="E144" s="6">
        <f t="shared" si="13"/>
        <v>6.633675947555373</v>
      </c>
      <c r="F144" s="6">
        <f t="shared" si="13"/>
        <v>6.691749980890088</v>
      </c>
    </row>
    <row r="145" spans="2:6" x14ac:dyDescent="0.25">
      <c r="B145" s="2" t="str">
        <f t="shared" si="11"/>
        <v>«НПФ ТРАДИЦИЯ»</v>
      </c>
      <c r="C145" s="6" t="str">
        <f t="shared" si="13"/>
        <v>-</v>
      </c>
      <c r="D145" s="6" t="str">
        <f t="shared" si="13"/>
        <v>-</v>
      </c>
      <c r="E145" s="6">
        <f t="shared" si="13"/>
        <v>2.8799965085593753</v>
      </c>
      <c r="F145" s="6">
        <f t="shared" si="13"/>
        <v>1.0092800426990882</v>
      </c>
    </row>
    <row r="146" spans="2:6" x14ac:dyDescent="0.25">
      <c r="B146" s="2" t="str">
        <f t="shared" si="11"/>
        <v>«НПФ «БЛАГОСОСТОЯНИЕ»</v>
      </c>
      <c r="C146" s="6" t="str">
        <f t="shared" si="13"/>
        <v>-</v>
      </c>
      <c r="D146" s="6" t="str">
        <f t="shared" si="13"/>
        <v>-</v>
      </c>
      <c r="E146" s="6">
        <f t="shared" si="13"/>
        <v>9.9304375694858376</v>
      </c>
      <c r="F146" s="6">
        <f t="shared" si="13"/>
        <v>9.1934385900110023</v>
      </c>
    </row>
    <row r="147" spans="2:6" x14ac:dyDescent="0.25">
      <c r="B147" s="2" t="str">
        <f t="shared" si="11"/>
        <v>«Оренбургский НПФ «Доверие»</v>
      </c>
      <c r="C147" s="6">
        <f t="shared" si="13"/>
        <v>4.4044056521245221</v>
      </c>
      <c r="D147" s="6">
        <f t="shared" si="13"/>
        <v>4.8862949102392381</v>
      </c>
      <c r="E147" s="6">
        <f t="shared" si="13"/>
        <v>3.3640839597688235</v>
      </c>
      <c r="F147" s="6">
        <f t="shared" si="13"/>
        <v>5.0427857178812978</v>
      </c>
    </row>
    <row r="148" spans="2:6" x14ac:dyDescent="0.25">
      <c r="B148" s="2" t="str">
        <f t="shared" si="11"/>
        <v>«НПФ «Пенсион-Инвест»</v>
      </c>
      <c r="C148" s="6" t="str">
        <f t="shared" si="13"/>
        <v>-</v>
      </c>
      <c r="D148" s="6" t="str">
        <f t="shared" si="13"/>
        <v>-</v>
      </c>
      <c r="E148" s="6">
        <f t="shared" si="13"/>
        <v>2.767641556204878</v>
      </c>
      <c r="F148" s="6">
        <f t="shared" si="13"/>
        <v>3.5297362482911319</v>
      </c>
    </row>
    <row r="149" spans="2:6" x14ac:dyDescent="0.25">
      <c r="B149" s="2" t="str">
        <f t="shared" si="11"/>
        <v>НПФ ВТБ Пенсионный фонд</v>
      </c>
      <c r="C149" s="6">
        <f t="shared" si="13"/>
        <v>8.6342042813273299</v>
      </c>
      <c r="D149" s="6">
        <f t="shared" si="13"/>
        <v>8.3105154114441078</v>
      </c>
      <c r="E149" s="6">
        <f t="shared" si="13"/>
        <v>5.6855048708986242</v>
      </c>
      <c r="F149" s="6">
        <f t="shared" si="13"/>
        <v>6.2108040676598648</v>
      </c>
    </row>
    <row r="150" spans="2:6" x14ac:dyDescent="0.25">
      <c r="B150" s="2" t="str">
        <f t="shared" si="11"/>
        <v>«НПФ ГАЗФОНД»</v>
      </c>
      <c r="C150" s="6" t="str">
        <f t="shared" si="13"/>
        <v>-</v>
      </c>
      <c r="D150" s="6" t="str">
        <f t="shared" si="13"/>
        <v>-</v>
      </c>
      <c r="E150" s="6">
        <f t="shared" si="13"/>
        <v>9.9766091108654518</v>
      </c>
      <c r="F150" s="6">
        <f t="shared" si="13"/>
        <v>7.4806877089963795</v>
      </c>
    </row>
    <row r="151" spans="2:6" x14ac:dyDescent="0.25">
      <c r="B151" s="2" t="str">
        <f t="shared" si="11"/>
        <v>«НПФ «Магнит»</v>
      </c>
      <c r="C151" s="6">
        <f t="shared" si="13"/>
        <v>5.2249538615195439</v>
      </c>
      <c r="D151" s="6">
        <f t="shared" si="13"/>
        <v>5.7024330242447991</v>
      </c>
      <c r="E151" s="6">
        <f t="shared" si="13"/>
        <v>1</v>
      </c>
      <c r="F151" s="6">
        <f t="shared" si="13"/>
        <v>1</v>
      </c>
    </row>
    <row r="152" spans="2:6" x14ac:dyDescent="0.25">
      <c r="B152" s="2" t="str">
        <f t="shared" si="11"/>
        <v>«Национальный НПФ»</v>
      </c>
      <c r="C152" s="6">
        <f t="shared" si="13"/>
        <v>5.6638432715950495</v>
      </c>
      <c r="D152" s="6">
        <f t="shared" si="13"/>
        <v>5.9197546511651078</v>
      </c>
      <c r="E152" s="6">
        <f t="shared" si="13"/>
        <v>6.8565814251787582</v>
      </c>
      <c r="F152" s="6">
        <f t="shared" si="13"/>
        <v>6.7432077969573259</v>
      </c>
    </row>
    <row r="153" spans="2:6" x14ac:dyDescent="0.25">
      <c r="B153" s="2" t="str">
        <f t="shared" si="11"/>
        <v>«НПФ «Социальное развитие»</v>
      </c>
      <c r="C153" s="6">
        <f t="shared" si="13"/>
        <v>4.2520114133988853</v>
      </c>
      <c r="D153" s="6">
        <f t="shared" si="13"/>
        <v>4.599334294530097</v>
      </c>
      <c r="E153" s="6">
        <f t="shared" si="13"/>
        <v>5.3594870991011563</v>
      </c>
      <c r="F153" s="6">
        <f t="shared" si="13"/>
        <v>5.1945153146265586</v>
      </c>
    </row>
    <row r="154" spans="2:6" x14ac:dyDescent="0.25">
      <c r="B154" s="2" t="str">
        <f t="shared" si="11"/>
        <v>«НПФ «Доверие»</v>
      </c>
      <c r="C154" s="6">
        <f t="shared" si="13"/>
        <v>7.6025106724976155</v>
      </c>
      <c r="D154" s="6">
        <f t="shared" si="13"/>
        <v>8.1277900702919261</v>
      </c>
      <c r="E154" s="6">
        <f t="shared" si="13"/>
        <v>2.7437853328436272</v>
      </c>
      <c r="F154" s="6">
        <f t="shared" si="13"/>
        <v>3.5424766128937533</v>
      </c>
    </row>
    <row r="155" spans="2:6" x14ac:dyDescent="0.25">
      <c r="B155" s="2" t="str">
        <f t="shared" si="11"/>
        <v>«НПФ «Социум»</v>
      </c>
      <c r="C155" s="6">
        <f t="shared" si="13"/>
        <v>5.6880060195928506</v>
      </c>
      <c r="D155" s="6">
        <f t="shared" si="13"/>
        <v>5.9226560243229978</v>
      </c>
      <c r="E155" s="6">
        <f t="shared" si="13"/>
        <v>4.9495538582338172</v>
      </c>
      <c r="F155" s="6">
        <f t="shared" si="13"/>
        <v>6.9304623124364673</v>
      </c>
    </row>
    <row r="156" spans="2:6" x14ac:dyDescent="0.25">
      <c r="B156" s="2" t="str">
        <f t="shared" si="11"/>
        <v>Открытое «Межрегиональный НПФ «АКВИЛОН»</v>
      </c>
      <c r="C156" s="6">
        <f t="shared" si="13"/>
        <v>2.1153811252394039</v>
      </c>
      <c r="D156" s="6">
        <f t="shared" si="13"/>
        <v>2.1523865355793821</v>
      </c>
      <c r="E156" s="6">
        <f t="shared" si="13"/>
        <v>3.980599927715827</v>
      </c>
      <c r="F156" s="6">
        <f t="shared" si="13"/>
        <v>4.5477250777003251</v>
      </c>
    </row>
    <row r="157" spans="2:6" x14ac:dyDescent="0.25">
      <c r="B157" s="2" t="str">
        <f t="shared" si="11"/>
        <v>«НПФ «Транснефть»</v>
      </c>
      <c r="C157" s="6">
        <f t="shared" si="13"/>
        <v>4.8854220208261081</v>
      </c>
      <c r="D157" s="6">
        <f t="shared" si="13"/>
        <v>3.96697386028326</v>
      </c>
      <c r="E157" s="6">
        <f t="shared" si="13"/>
        <v>8.5481803883458749</v>
      </c>
      <c r="F157" s="6">
        <f t="shared" si="13"/>
        <v>6.9946398777705756</v>
      </c>
    </row>
    <row r="158" spans="2:6" x14ac:dyDescent="0.25">
      <c r="B158" s="2" t="str">
        <f t="shared" si="11"/>
        <v>«НПФ «Оборонно-промышленный фонд им. В.В. Ливанова»</v>
      </c>
      <c r="C158" s="6">
        <f t="shared" ref="C158:F173" si="14">IF(C98="-","-",IF(C98&gt;=10,10,IF(C98&lt;=1,1,C98)))</f>
        <v>4.1201762881724733</v>
      </c>
      <c r="D158" s="6">
        <f t="shared" si="14"/>
        <v>4.1028271657724016</v>
      </c>
      <c r="E158" s="6">
        <f t="shared" si="14"/>
        <v>5.1857573158070576</v>
      </c>
      <c r="F158" s="6">
        <f t="shared" si="14"/>
        <v>4.5429318172412474</v>
      </c>
    </row>
    <row r="159" spans="2:6" x14ac:dyDescent="0.25">
      <c r="B159" s="2" t="str">
        <f t="shared" si="11"/>
        <v>«НПФ «Внешэкономфонд»</v>
      </c>
      <c r="C159" s="6" t="str">
        <f t="shared" si="14"/>
        <v>-</v>
      </c>
      <c r="D159" s="6" t="str">
        <f t="shared" si="14"/>
        <v>-</v>
      </c>
      <c r="E159" s="6">
        <f t="shared" si="14"/>
        <v>5.7832118174198532</v>
      </c>
      <c r="F159" s="6">
        <f t="shared" si="14"/>
        <v>4.0133823955123624</v>
      </c>
    </row>
    <row r="160" spans="2:6" x14ac:dyDescent="0.25">
      <c r="B160" s="2" t="str">
        <f t="shared" si="11"/>
        <v>«НПФ «Первый промышленный альянс»</v>
      </c>
      <c r="C160" s="6">
        <f t="shared" si="14"/>
        <v>2.832013193802438</v>
      </c>
      <c r="D160" s="6">
        <f t="shared" si="14"/>
        <v>3.4501327349795989</v>
      </c>
      <c r="E160" s="6">
        <f t="shared" si="14"/>
        <v>5.8418371619067075</v>
      </c>
      <c r="F160" s="6">
        <f t="shared" si="14"/>
        <v>5.8250399696017308</v>
      </c>
    </row>
    <row r="161" spans="2:6" x14ac:dyDescent="0.25">
      <c r="B161" s="2" t="str">
        <f t="shared" si="11"/>
        <v>НПФ «Профессиональный» (Акционерное общество)</v>
      </c>
      <c r="C161" s="6">
        <f t="shared" si="14"/>
        <v>2.5272702548937764</v>
      </c>
      <c r="D161" s="6">
        <f t="shared" si="14"/>
        <v>2.496306526516245</v>
      </c>
      <c r="E161" s="6">
        <f t="shared" si="14"/>
        <v>5.4624946515483428</v>
      </c>
      <c r="F161" s="6">
        <f t="shared" si="14"/>
        <v>5.0870271883845248</v>
      </c>
    </row>
    <row r="162" spans="2:6" x14ac:dyDescent="0.25">
      <c r="B162" s="2" t="str">
        <f t="shared" si="11"/>
        <v>«НПФ «Корабел»</v>
      </c>
      <c r="C162" s="6" t="str">
        <f t="shared" si="14"/>
        <v>-</v>
      </c>
      <c r="D162" s="6" t="str">
        <f t="shared" si="14"/>
        <v>-</v>
      </c>
      <c r="E162" s="6">
        <f t="shared" si="14"/>
        <v>3.5872217791313492</v>
      </c>
      <c r="F162" s="6">
        <f t="shared" si="14"/>
        <v>2.0103354936791744</v>
      </c>
    </row>
    <row r="163" spans="2:6" x14ac:dyDescent="0.25">
      <c r="B163" s="2" t="str">
        <f t="shared" si="11"/>
        <v>НПФ «Волга-Капитал»</v>
      </c>
      <c r="C163" s="6">
        <f t="shared" si="14"/>
        <v>3.9709093571977325</v>
      </c>
      <c r="D163" s="6">
        <f t="shared" si="14"/>
        <v>4.3343098164761145</v>
      </c>
      <c r="E163" s="6">
        <f t="shared" si="14"/>
        <v>4.6704793139480687</v>
      </c>
      <c r="F163" s="6">
        <f t="shared" si="14"/>
        <v>5.5647693942740197</v>
      </c>
    </row>
    <row r="164" spans="2:6" x14ac:dyDescent="0.25">
      <c r="B164" s="2" t="str">
        <f t="shared" si="11"/>
        <v>НПФ «УГМК-Перспектива»</v>
      </c>
      <c r="C164" s="6">
        <f t="shared" si="14"/>
        <v>4.8290204016244171</v>
      </c>
      <c r="D164" s="6">
        <f t="shared" si="14"/>
        <v>4.5509927940635082</v>
      </c>
      <c r="E164" s="6">
        <f t="shared" si="14"/>
        <v>4.9982019294255604</v>
      </c>
      <c r="F164" s="6">
        <f t="shared" si="14"/>
        <v>6.2086763245104883</v>
      </c>
    </row>
    <row r="165" spans="2:6" x14ac:dyDescent="0.25">
      <c r="B165" s="2" t="str">
        <f t="shared" si="11"/>
        <v>НПФ «Ренессанс пенсии»</v>
      </c>
      <c r="C165" s="6" t="str">
        <f t="shared" si="14"/>
        <v>-</v>
      </c>
      <c r="D165" s="6" t="str">
        <f t="shared" si="14"/>
        <v>-</v>
      </c>
      <c r="E165" s="6">
        <f t="shared" si="14"/>
        <v>6.97991031367361</v>
      </c>
      <c r="F165" s="6">
        <f t="shared" si="14"/>
        <v>5.7282278258329775</v>
      </c>
    </row>
    <row r="166" spans="2:6" x14ac:dyDescent="0.25">
      <c r="B166" s="2" t="str">
        <f t="shared" si="11"/>
        <v>«НПФ «Образование»</v>
      </c>
      <c r="C166" s="6">
        <f t="shared" si="14"/>
        <v>3.9101913244172959</v>
      </c>
      <c r="D166" s="6">
        <f t="shared" si="14"/>
        <v>4.7942945121906622</v>
      </c>
      <c r="E166" s="6">
        <f t="shared" si="14"/>
        <v>3.1240683607863557</v>
      </c>
      <c r="F166" s="6">
        <f t="shared" si="14"/>
        <v>4.9866749671287511</v>
      </c>
    </row>
    <row r="167" spans="2:6" x14ac:dyDescent="0.25">
      <c r="B167" s="2" t="str">
        <f t="shared" si="11"/>
        <v>НПФ «Альянс»</v>
      </c>
      <c r="C167" s="6">
        <f t="shared" si="14"/>
        <v>1.5550960807542777</v>
      </c>
      <c r="D167" s="6">
        <f t="shared" si="14"/>
        <v>1</v>
      </c>
      <c r="E167" s="6">
        <f t="shared" si="14"/>
        <v>5.8940656904356583</v>
      </c>
      <c r="F167" s="6">
        <f t="shared" si="14"/>
        <v>6.0946574399639228</v>
      </c>
    </row>
    <row r="168" spans="2:6" x14ac:dyDescent="0.25">
      <c r="B168" s="2" t="str">
        <f t="shared" si="11"/>
        <v>«НПФ Газпромбанк-фонд»</v>
      </c>
      <c r="C168" s="6" t="str">
        <f t="shared" si="14"/>
        <v>-</v>
      </c>
      <c r="D168" s="6" t="str">
        <f t="shared" si="14"/>
        <v>-</v>
      </c>
      <c r="E168" s="6">
        <f t="shared" si="14"/>
        <v>6.5093690736206478</v>
      </c>
      <c r="F168" s="6">
        <f t="shared" si="14"/>
        <v>4.8612707269426361</v>
      </c>
    </row>
    <row r="169" spans="2:6" x14ac:dyDescent="0.25">
      <c r="B169" s="2" t="str">
        <f t="shared" si="11"/>
        <v>НПФ «ГАЗФОНД пенсионные накопления»</v>
      </c>
      <c r="C169" s="6">
        <f t="shared" si="14"/>
        <v>9.84038746276428</v>
      </c>
      <c r="D169" s="6">
        <f t="shared" si="14"/>
        <v>9.5726812959160075</v>
      </c>
      <c r="E169" s="6">
        <f t="shared" si="14"/>
        <v>7.0860138742360652</v>
      </c>
      <c r="F169" s="6">
        <f t="shared" si="14"/>
        <v>7.1089325933575562</v>
      </c>
    </row>
    <row r="170" spans="2:6" x14ac:dyDescent="0.25">
      <c r="B170" s="2" t="str">
        <f t="shared" si="11"/>
        <v>"НПФ "БУДУЩЕЕ"</v>
      </c>
      <c r="C170" s="6">
        <f t="shared" si="14"/>
        <v>9.0229774213489904</v>
      </c>
      <c r="D170" s="6">
        <f t="shared" si="14"/>
        <v>9.1800810197575693</v>
      </c>
      <c r="E170" s="6">
        <f t="shared" si="14"/>
        <v>5.4562990311373269</v>
      </c>
      <c r="F170" s="6">
        <f t="shared" si="14"/>
        <v>6.334034130144933</v>
      </c>
    </row>
    <row r="171" spans="2:6" x14ac:dyDescent="0.25">
      <c r="B171" s="2" t="str">
        <f t="shared" si="11"/>
        <v>«НПФ «Открытие»</v>
      </c>
      <c r="C171" s="6">
        <f t="shared" si="14"/>
        <v>9.8085116436498545</v>
      </c>
      <c r="D171" s="6">
        <f t="shared" si="14"/>
        <v>9.7561812986964291</v>
      </c>
      <c r="E171" s="6">
        <f t="shared" si="14"/>
        <v>8.2333427828443018</v>
      </c>
      <c r="F171" s="6">
        <f t="shared" si="14"/>
        <v>8.3203029583541372</v>
      </c>
    </row>
    <row r="172" spans="2:6" x14ac:dyDescent="0.25">
      <c r="B172" s="2" t="str">
        <f t="shared" si="11"/>
        <v>«НПФ «Сургутнефтегаз»</v>
      </c>
      <c r="C172" s="6">
        <f t="shared" si="14"/>
        <v>4.8657078466458303</v>
      </c>
      <c r="D172" s="6">
        <f t="shared" si="14"/>
        <v>3.6151029310506986</v>
      </c>
      <c r="E172" s="6">
        <f t="shared" si="14"/>
        <v>7.0038932618882264</v>
      </c>
      <c r="F172" s="6">
        <f t="shared" si="14"/>
        <v>5.7536527167213283</v>
      </c>
    </row>
    <row r="173" spans="2:6" x14ac:dyDescent="0.25">
      <c r="B173" s="2" t="str">
        <f t="shared" si="11"/>
        <v>АО "НПФ Эволюция"</v>
      </c>
      <c r="C173" s="6">
        <f t="shared" si="14"/>
        <v>8.0574277163730557</v>
      </c>
      <c r="D173" s="6">
        <f t="shared" si="14"/>
        <v>7.9338528970694266</v>
      </c>
      <c r="E173" s="6">
        <f t="shared" si="14"/>
        <v>8.2610118027285946</v>
      </c>
      <c r="F173" s="6">
        <f t="shared" si="14"/>
        <v>7.1081743329816494</v>
      </c>
    </row>
    <row r="174" spans="2:6" x14ac:dyDescent="0.25">
      <c r="B174" s="2" t="str">
        <f t="shared" si="11"/>
        <v>НПФ «Атомфонд»</v>
      </c>
      <c r="C174" s="6">
        <f t="shared" ref="C174:F176" si="15">IF(C114="-","-",IF(C114&gt;=10,10,IF(C114&lt;=1,1,C114)))</f>
        <v>4.5137629645650943</v>
      </c>
      <c r="D174" s="6">
        <f t="shared" si="15"/>
        <v>4.1471178060464062</v>
      </c>
      <c r="E174" s="6" t="str">
        <f t="shared" si="15"/>
        <v>-</v>
      </c>
      <c r="F174" s="6" t="str">
        <f t="shared" si="15"/>
        <v>-</v>
      </c>
    </row>
    <row r="175" spans="2:6" x14ac:dyDescent="0.25">
      <c r="B175" s="2" t="str">
        <f t="shared" si="11"/>
        <v>«НПФ «ФЕДЕРАЦИЯ»</v>
      </c>
      <c r="C175" s="6">
        <f t="shared" si="15"/>
        <v>4.1183823840953222</v>
      </c>
      <c r="D175" s="6">
        <f t="shared" si="15"/>
        <v>4.5191959778578346</v>
      </c>
      <c r="E175" s="6" t="str">
        <f t="shared" si="15"/>
        <v>-</v>
      </c>
      <c r="F175" s="6" t="str">
        <f t="shared" si="15"/>
        <v>-</v>
      </c>
    </row>
    <row r="176" spans="2:6" x14ac:dyDescent="0.25">
      <c r="B176" s="2" t="str">
        <f>B116</f>
        <v>«НПФ «Ингосстрах-Пенсия»</v>
      </c>
      <c r="C176" s="6" t="str">
        <f t="shared" si="15"/>
        <v>-</v>
      </c>
      <c r="D176" s="6" t="str">
        <f t="shared" si="15"/>
        <v>-</v>
      </c>
      <c r="E176" s="6">
        <f t="shared" si="15"/>
        <v>3.3337732188350708</v>
      </c>
      <c r="F176" s="6">
        <f t="shared" si="15"/>
        <v>1.5777369860098784</v>
      </c>
    </row>
    <row r="179" spans="2:6" x14ac:dyDescent="0.25">
      <c r="B179" s="1" t="s">
        <v>11</v>
      </c>
    </row>
    <row r="181" spans="2:6" x14ac:dyDescent="0.25">
      <c r="C181" s="3" t="s">
        <v>3</v>
      </c>
      <c r="D181" s="3" t="s">
        <v>4</v>
      </c>
      <c r="E181" s="3" t="s">
        <v>5</v>
      </c>
      <c r="F181" s="3" t="s">
        <v>6</v>
      </c>
    </row>
    <row r="182" spans="2:6" x14ac:dyDescent="0.25">
      <c r="B182" s="2" t="str">
        <f>B125</f>
        <v>«НПФ «Гефест»</v>
      </c>
      <c r="C182" s="8">
        <f>IF(C125="-","-",1+((C125-C$121)/(C$122-C$121))*9)</f>
        <v>3.0384638385775609</v>
      </c>
      <c r="D182" s="8">
        <f t="shared" ref="D182:F182" si="16">IF(D125="-","-",1+((D125-D$121)/(D$122-D$121))*9)</f>
        <v>3.4259125265463277</v>
      </c>
      <c r="E182" s="8">
        <f t="shared" si="16"/>
        <v>3.4924299093887488</v>
      </c>
      <c r="F182" s="8">
        <f t="shared" si="16"/>
        <v>4.0866898754237608</v>
      </c>
    </row>
    <row r="183" spans="2:6" x14ac:dyDescent="0.25">
      <c r="B183" s="2" t="str">
        <f t="shared" ref="B183:B233" si="17">B126</f>
        <v>НПФ «Пенсионный выбор»</v>
      </c>
      <c r="C183" s="8" t="str">
        <f t="shared" ref="C183:F198" si="18">IF(C126="-","-",1+((C126-C$121)/(C$122-C$121))*9)</f>
        <v>-</v>
      </c>
      <c r="D183" s="8" t="str">
        <f t="shared" si="18"/>
        <v>-</v>
      </c>
      <c r="E183" s="8">
        <f t="shared" si="18"/>
        <v>1</v>
      </c>
      <c r="F183" s="8">
        <f t="shared" si="18"/>
        <v>1</v>
      </c>
    </row>
    <row r="184" spans="2:6" x14ac:dyDescent="0.25">
      <c r="B184" s="2" t="str">
        <f t="shared" si="17"/>
        <v>«НПФ «Алмазная осень»</v>
      </c>
      <c r="C184" s="8">
        <f t="shared" si="18"/>
        <v>3.3050969850951399</v>
      </c>
      <c r="D184" s="8">
        <f t="shared" si="18"/>
        <v>3.5301590530760971</v>
      </c>
      <c r="E184" s="8">
        <f t="shared" si="18"/>
        <v>7.3784469477493895</v>
      </c>
      <c r="F184" s="8">
        <f t="shared" si="18"/>
        <v>5.6012088855064697</v>
      </c>
    </row>
    <row r="185" spans="2:6" x14ac:dyDescent="0.25">
      <c r="B185" s="2" t="str">
        <f t="shared" si="17"/>
        <v>«НПФ «Уголь»</v>
      </c>
      <c r="C185" s="8" t="str">
        <f t="shared" si="18"/>
        <v>-</v>
      </c>
      <c r="D185" s="8" t="str">
        <f t="shared" si="18"/>
        <v>-</v>
      </c>
      <c r="E185" s="8">
        <f t="shared" si="18"/>
        <v>3.4914467884140534</v>
      </c>
      <c r="F185" s="8">
        <f t="shared" si="18"/>
        <v>5.0092950453195328</v>
      </c>
    </row>
    <row r="186" spans="2:6" x14ac:dyDescent="0.25">
      <c r="B186" s="2" t="str">
        <f t="shared" si="17"/>
        <v>НПФ «Негосударственный Сберегательный Пенсионный Фонд»</v>
      </c>
      <c r="C186" s="8" t="str">
        <f t="shared" si="18"/>
        <v>-</v>
      </c>
      <c r="D186" s="8" t="str">
        <f t="shared" si="18"/>
        <v>-</v>
      </c>
      <c r="E186" s="8">
        <f t="shared" si="18"/>
        <v>1</v>
      </c>
      <c r="F186" s="8">
        <f t="shared" si="18"/>
        <v>3.6492263731999612</v>
      </c>
    </row>
    <row r="187" spans="2:6" x14ac:dyDescent="0.25">
      <c r="B187" s="2" t="str">
        <f t="shared" si="17"/>
        <v>«НПФ «Моспромстрой-Фонд»</v>
      </c>
      <c r="C187" s="8" t="str">
        <f t="shared" si="18"/>
        <v>-</v>
      </c>
      <c r="D187" s="8" t="str">
        <f t="shared" si="18"/>
        <v>-</v>
      </c>
      <c r="E187" s="8">
        <f t="shared" si="18"/>
        <v>3.5257679908859672</v>
      </c>
      <c r="F187" s="8">
        <f t="shared" si="18"/>
        <v>3.7035680858512632</v>
      </c>
    </row>
    <row r="188" spans="2:6" x14ac:dyDescent="0.25">
      <c r="B188" s="2" t="str">
        <f t="shared" si="17"/>
        <v>«НПФ Сбербанка»</v>
      </c>
      <c r="C188" s="8">
        <f t="shared" si="18"/>
        <v>10</v>
      </c>
      <c r="D188" s="8">
        <f t="shared" si="18"/>
        <v>10</v>
      </c>
      <c r="E188" s="8">
        <f t="shared" si="18"/>
        <v>7.7521821044715251</v>
      </c>
      <c r="F188" s="8">
        <f t="shared" si="18"/>
        <v>10</v>
      </c>
    </row>
    <row r="189" spans="2:6" x14ac:dyDescent="0.25">
      <c r="B189" s="2" t="str">
        <f t="shared" si="17"/>
        <v>«НПФ «Эмеритура»</v>
      </c>
      <c r="C189" s="8" t="str">
        <f t="shared" si="18"/>
        <v>-</v>
      </c>
      <c r="D189" s="8" t="str">
        <f t="shared" si="18"/>
        <v>-</v>
      </c>
      <c r="E189" s="8">
        <f t="shared" si="18"/>
        <v>1</v>
      </c>
      <c r="F189" s="8">
        <f t="shared" si="18"/>
        <v>1</v>
      </c>
    </row>
    <row r="190" spans="2:6" x14ac:dyDescent="0.25">
      <c r="B190" s="2" t="str">
        <f t="shared" si="17"/>
        <v>«Ханты-Мансийский НПФ»</v>
      </c>
      <c r="C190" s="8">
        <f t="shared" si="18"/>
        <v>5.1289208292930972</v>
      </c>
      <c r="D190" s="8">
        <f t="shared" si="18"/>
        <v>5.1533988240797646</v>
      </c>
      <c r="E190" s="8">
        <f t="shared" si="18"/>
        <v>7.0650967994734577</v>
      </c>
      <c r="F190" s="8">
        <f t="shared" si="18"/>
        <v>8.0193297590031207</v>
      </c>
    </row>
    <row r="191" spans="2:6" x14ac:dyDescent="0.25">
      <c r="B191" s="2" t="str">
        <f t="shared" si="17"/>
        <v>НПФ «Владимир»</v>
      </c>
      <c r="C191" s="8">
        <f t="shared" si="18"/>
        <v>2.4896862633854369</v>
      </c>
      <c r="D191" s="8">
        <f t="shared" si="18"/>
        <v>2.7545473002725425</v>
      </c>
      <c r="E191" s="8">
        <f t="shared" si="18"/>
        <v>5.4633008721344298</v>
      </c>
      <c r="F191" s="8">
        <f t="shared" si="18"/>
        <v>6.4958946376479503</v>
      </c>
    </row>
    <row r="192" spans="2:6" x14ac:dyDescent="0.25">
      <c r="B192" s="2" t="str">
        <f t="shared" si="17"/>
        <v>«НПФ «САФМАР»</v>
      </c>
      <c r="C192" s="8">
        <f t="shared" si="18"/>
        <v>8.3476907472084498</v>
      </c>
      <c r="D192" s="8">
        <f t="shared" si="18"/>
        <v>8.3652744672836139</v>
      </c>
      <c r="E192" s="8">
        <f t="shared" si="18"/>
        <v>6.2877373744554736</v>
      </c>
      <c r="F192" s="8">
        <f t="shared" si="18"/>
        <v>6.6933951937542666</v>
      </c>
    </row>
    <row r="193" spans="2:6" x14ac:dyDescent="0.25">
      <c r="B193" s="2" t="str">
        <f t="shared" si="17"/>
        <v>Межрегиональный НПФ «БОЛЬШОЙ»</v>
      </c>
      <c r="C193" s="8">
        <f t="shared" si="18"/>
        <v>6.3866595318022519</v>
      </c>
      <c r="D193" s="8">
        <f t="shared" si="18"/>
        <v>6.4379494411714724</v>
      </c>
      <c r="E193" s="8">
        <f t="shared" si="18"/>
        <v>5.4275064660175953</v>
      </c>
      <c r="F193" s="8">
        <f t="shared" si="18"/>
        <v>5.9610169705330884</v>
      </c>
    </row>
    <row r="194" spans="2:6" x14ac:dyDescent="0.25">
      <c r="B194" s="2" t="str">
        <f t="shared" si="17"/>
        <v>«НПФ «Телеком-Союз»</v>
      </c>
      <c r="C194" s="8">
        <f t="shared" si="18"/>
        <v>2.0271638060361097</v>
      </c>
      <c r="D194" s="8">
        <f t="shared" si="18"/>
        <v>2.6958689798101245</v>
      </c>
      <c r="E194" s="8">
        <f t="shared" si="18"/>
        <v>7.2285719655427503</v>
      </c>
      <c r="F194" s="8">
        <f t="shared" si="18"/>
        <v>8.1574413938925829</v>
      </c>
    </row>
    <row r="195" spans="2:6" x14ac:dyDescent="0.25">
      <c r="B195" s="2" t="str">
        <f t="shared" si="17"/>
        <v>«НПФ Согласие»</v>
      </c>
      <c r="C195" s="8">
        <f t="shared" si="18"/>
        <v>1.704666544985914</v>
      </c>
      <c r="D195" s="8">
        <f t="shared" si="18"/>
        <v>2.4242297586972543</v>
      </c>
      <c r="E195" s="8">
        <f t="shared" si="18"/>
        <v>4.0914025074500078</v>
      </c>
      <c r="F195" s="8">
        <f t="shared" si="18"/>
        <v>5.3170912199273817</v>
      </c>
    </row>
    <row r="196" spans="2:6" x14ac:dyDescent="0.25">
      <c r="B196" s="2" t="str">
        <f t="shared" si="17"/>
        <v>«НПФ «АПК-Фонд»</v>
      </c>
      <c r="C196" s="8" t="str">
        <f t="shared" si="18"/>
        <v>-</v>
      </c>
      <c r="D196" s="8" t="str">
        <f t="shared" si="18"/>
        <v>-</v>
      </c>
      <c r="E196" s="8">
        <f t="shared" si="18"/>
        <v>2.3650674272423453</v>
      </c>
      <c r="F196" s="8">
        <f t="shared" si="18"/>
        <v>3.1291804791412359</v>
      </c>
    </row>
    <row r="197" spans="2:6" x14ac:dyDescent="0.25">
      <c r="B197" s="2" t="str">
        <f t="shared" si="17"/>
        <v>НПФ «Роствертол»</v>
      </c>
      <c r="C197" s="8">
        <f t="shared" si="18"/>
        <v>1.2730886689017731</v>
      </c>
      <c r="D197" s="8">
        <f t="shared" si="18"/>
        <v>2.0440489020236763</v>
      </c>
      <c r="E197" s="8">
        <f t="shared" si="18"/>
        <v>4.6329983089815947</v>
      </c>
      <c r="F197" s="8">
        <f t="shared" si="18"/>
        <v>4.6343270722888557</v>
      </c>
    </row>
    <row r="198" spans="2:6" x14ac:dyDescent="0.25">
      <c r="B198" s="2" t="str">
        <f t="shared" si="17"/>
        <v>«НПФ «Ростех»</v>
      </c>
      <c r="C198" s="8">
        <f t="shared" si="18"/>
        <v>1.4721015503092576</v>
      </c>
      <c r="D198" s="8">
        <f t="shared" si="18"/>
        <v>1.8199325768663583</v>
      </c>
      <c r="E198" s="8">
        <f t="shared" si="18"/>
        <v>4.7517972448770918</v>
      </c>
      <c r="F198" s="8">
        <f t="shared" si="18"/>
        <v>6.4398054745734177</v>
      </c>
    </row>
    <row r="199" spans="2:6" x14ac:dyDescent="0.25">
      <c r="B199" s="2" t="str">
        <f t="shared" si="17"/>
        <v>«НПФ «Стройкомплекс»</v>
      </c>
      <c r="C199" s="8">
        <f t="shared" ref="C199:F214" si="19">IF(C142="-","-",1+((C142-C$121)/(C$122-C$121))*9)</f>
        <v>2.964785926486146</v>
      </c>
      <c r="D199" s="8">
        <f t="shared" si="19"/>
        <v>3.6327396597753197</v>
      </c>
      <c r="E199" s="8">
        <f t="shared" si="19"/>
        <v>4.2502461140889274</v>
      </c>
      <c r="F199" s="8">
        <f t="shared" si="19"/>
        <v>4.4969490720571734</v>
      </c>
    </row>
    <row r="200" spans="2:6" x14ac:dyDescent="0.25">
      <c r="B200" s="2" t="str">
        <f t="shared" si="17"/>
        <v>«НПФ «Авиаполис»</v>
      </c>
      <c r="C200" s="8" t="str">
        <f t="shared" si="19"/>
        <v>-</v>
      </c>
      <c r="D200" s="8" t="str">
        <f t="shared" si="19"/>
        <v>-</v>
      </c>
      <c r="E200" s="8">
        <f t="shared" si="19"/>
        <v>4.781471911028623</v>
      </c>
      <c r="F200" s="8">
        <f t="shared" si="19"/>
        <v>4.5933080548461742</v>
      </c>
    </row>
    <row r="201" spans="2:6" x14ac:dyDescent="0.25">
      <c r="B201" s="2" t="str">
        <f t="shared" si="17"/>
        <v>НПФ «Атомгарант»</v>
      </c>
      <c r="C201" s="8" t="str">
        <f t="shared" si="19"/>
        <v>-</v>
      </c>
      <c r="D201" s="8" t="str">
        <f t="shared" si="19"/>
        <v>-</v>
      </c>
      <c r="E201" s="8">
        <f t="shared" si="19"/>
        <v>6.6483559551040736</v>
      </c>
      <c r="F201" s="8">
        <f t="shared" si="19"/>
        <v>7.0319189552824186</v>
      </c>
    </row>
    <row r="202" spans="2:6" x14ac:dyDescent="0.25">
      <c r="B202" s="2" t="str">
        <f t="shared" si="17"/>
        <v>«НПФ ТРАДИЦИЯ»</v>
      </c>
      <c r="C202" s="8" t="str">
        <f t="shared" si="19"/>
        <v>-</v>
      </c>
      <c r="D202" s="8" t="str">
        <f t="shared" si="19"/>
        <v>-</v>
      </c>
      <c r="E202" s="8">
        <f t="shared" si="19"/>
        <v>2.8848953282987599</v>
      </c>
      <c r="F202" s="8">
        <f t="shared" si="19"/>
        <v>1.0098346669566303</v>
      </c>
    </row>
    <row r="203" spans="2:6" x14ac:dyDescent="0.25">
      <c r="B203" s="2" t="str">
        <f t="shared" si="17"/>
        <v>«НПФ «БЛАГОСОСТОЯНИЕ»</v>
      </c>
      <c r="C203" s="8" t="str">
        <f t="shared" si="19"/>
        <v>-</v>
      </c>
      <c r="D203" s="8" t="str">
        <f t="shared" si="19"/>
        <v>-</v>
      </c>
      <c r="E203" s="8">
        <f t="shared" si="19"/>
        <v>9.9537081466638053</v>
      </c>
      <c r="F203" s="8">
        <f t="shared" si="19"/>
        <v>9.6831216595886165</v>
      </c>
    </row>
    <row r="204" spans="2:6" x14ac:dyDescent="0.25">
      <c r="B204" s="2" t="str">
        <f t="shared" si="17"/>
        <v>«Оренбургский НПФ «Доверие»</v>
      </c>
      <c r="C204" s="8">
        <f t="shared" si="19"/>
        <v>4.0377755769496222</v>
      </c>
      <c r="D204" s="8">
        <f t="shared" si="19"/>
        <v>4.9031457358135064</v>
      </c>
      <c r="E204" s="8">
        <f t="shared" si="19"/>
        <v>3.3702441952346613</v>
      </c>
      <c r="F204" s="8">
        <f t="shared" si="19"/>
        <v>5.2844038978710977</v>
      </c>
    </row>
    <row r="205" spans="2:6" x14ac:dyDescent="0.25">
      <c r="B205" s="2" t="str">
        <f t="shared" si="17"/>
        <v>«НПФ «Пенсион-Инвест»</v>
      </c>
      <c r="C205" s="8" t="str">
        <f t="shared" si="19"/>
        <v>-</v>
      </c>
      <c r="D205" s="8" t="str">
        <f t="shared" si="19"/>
        <v>-</v>
      </c>
      <c r="E205" s="8">
        <f t="shared" si="19"/>
        <v>2.7722476059013901</v>
      </c>
      <c r="F205" s="8">
        <f t="shared" si="19"/>
        <v>3.680926618204345</v>
      </c>
    </row>
    <row r="206" spans="2:6" x14ac:dyDescent="0.25">
      <c r="B206" s="2" t="str">
        <f t="shared" si="17"/>
        <v>НПФ ВТБ Пенсионный фонд</v>
      </c>
      <c r="C206" s="8">
        <f t="shared" si="19"/>
        <v>8.5473518968817714</v>
      </c>
      <c r="D206" s="8">
        <f t="shared" si="19"/>
        <v>8.342213525689548</v>
      </c>
      <c r="E206" s="8">
        <f t="shared" si="19"/>
        <v>5.6977141721638329</v>
      </c>
      <c r="F206" s="8">
        <f t="shared" si="19"/>
        <v>6.5222291796915863</v>
      </c>
    </row>
    <row r="207" spans="2:6" x14ac:dyDescent="0.25">
      <c r="B207" s="2" t="str">
        <f t="shared" si="17"/>
        <v>«НПФ ГАЗФОНД»</v>
      </c>
      <c r="C207" s="8" t="str">
        <f t="shared" si="19"/>
        <v>-</v>
      </c>
      <c r="D207" s="8" t="str">
        <f t="shared" si="19"/>
        <v>-</v>
      </c>
      <c r="E207" s="8">
        <f t="shared" si="19"/>
        <v>10</v>
      </c>
      <c r="F207" s="8">
        <f t="shared" si="19"/>
        <v>7.8680077597238238</v>
      </c>
    </row>
    <row r="208" spans="2:6" x14ac:dyDescent="0.25">
      <c r="B208" s="2" t="str">
        <f t="shared" si="17"/>
        <v>«НПФ «Магнит»</v>
      </c>
      <c r="C208" s="8">
        <f t="shared" si="19"/>
        <v>4.9125984937909184</v>
      </c>
      <c r="D208" s="8">
        <f t="shared" si="19"/>
        <v>5.7228225933579022</v>
      </c>
      <c r="E208" s="8">
        <f t="shared" si="19"/>
        <v>1</v>
      </c>
      <c r="F208" s="8">
        <f t="shared" si="19"/>
        <v>1</v>
      </c>
    </row>
    <row r="209" spans="2:6" x14ac:dyDescent="0.25">
      <c r="B209" s="2" t="str">
        <f t="shared" si="17"/>
        <v>«Национальный НПФ»</v>
      </c>
      <c r="C209" s="8">
        <f t="shared" si="19"/>
        <v>5.3805180011360019</v>
      </c>
      <c r="D209" s="8">
        <f t="shared" si="19"/>
        <v>5.9410865185117041</v>
      </c>
      <c r="E209" s="8">
        <f t="shared" si="19"/>
        <v>6.8718422709092462</v>
      </c>
      <c r="F209" s="8">
        <f t="shared" si="19"/>
        <v>7.0864521616206329</v>
      </c>
    </row>
    <row r="210" spans="2:6" x14ac:dyDescent="0.25">
      <c r="B210" s="2" t="str">
        <f t="shared" si="17"/>
        <v>«НПФ «Социальное развитие»</v>
      </c>
      <c r="C210" s="8">
        <f t="shared" si="19"/>
        <v>3.8753013055962495</v>
      </c>
      <c r="D210" s="8">
        <f t="shared" si="19"/>
        <v>4.6149408698882377</v>
      </c>
      <c r="E210" s="8">
        <f t="shared" si="19"/>
        <v>5.3708468762908677</v>
      </c>
      <c r="F210" s="8">
        <f t="shared" si="19"/>
        <v>5.4452016549331486</v>
      </c>
    </row>
    <row r="211" spans="2:6" x14ac:dyDescent="0.25">
      <c r="B211" s="2" t="str">
        <f t="shared" si="17"/>
        <v>«НПФ «Доверие»</v>
      </c>
      <c r="C211" s="8">
        <f t="shared" si="19"/>
        <v>7.44741748494957</v>
      </c>
      <c r="D211" s="8">
        <f t="shared" si="19"/>
        <v>8.1586958944711547</v>
      </c>
      <c r="E211" s="8">
        <f t="shared" si="19"/>
        <v>2.7483292189470809</v>
      </c>
      <c r="F211" s="8">
        <f t="shared" si="19"/>
        <v>3.6944284141373673</v>
      </c>
    </row>
    <row r="212" spans="2:6" x14ac:dyDescent="0.25">
      <c r="B212" s="2" t="str">
        <f t="shared" si="17"/>
        <v>«НПФ «Социум»</v>
      </c>
      <c r="C212" s="8">
        <f t="shared" si="19"/>
        <v>5.4062789807351441</v>
      </c>
      <c r="D212" s="8">
        <f t="shared" si="19"/>
        <v>5.9440004719122514</v>
      </c>
      <c r="E212" s="8">
        <f t="shared" si="19"/>
        <v>4.9598454477736862</v>
      </c>
      <c r="F212" s="8">
        <f t="shared" si="19"/>
        <v>7.2848979937764975</v>
      </c>
    </row>
    <row r="213" spans="2:6" x14ac:dyDescent="0.25">
      <c r="B213" s="2" t="str">
        <f t="shared" si="17"/>
        <v>Открытое «Межрегиональный НПФ «АКВИЛОН»</v>
      </c>
      <c r="C213" s="8">
        <f t="shared" si="19"/>
        <v>1.5973447888460011</v>
      </c>
      <c r="D213" s="8">
        <f t="shared" si="19"/>
        <v>2.1573832393689019</v>
      </c>
      <c r="E213" s="8">
        <f t="shared" si="19"/>
        <v>3.988366655842515</v>
      </c>
      <c r="F213" s="8">
        <f t="shared" si="19"/>
        <v>4.7597558248622978</v>
      </c>
    </row>
    <row r="214" spans="2:6" x14ac:dyDescent="0.25">
      <c r="B214" s="2" t="str">
        <f t="shared" si="17"/>
        <v>«НПФ «Транснефть»</v>
      </c>
      <c r="C214" s="8">
        <f t="shared" si="19"/>
        <v>4.5506085072977154</v>
      </c>
      <c r="D214" s="8">
        <f t="shared" si="19"/>
        <v>3.9798385450685863</v>
      </c>
      <c r="E214" s="8">
        <f t="shared" si="19"/>
        <v>8.567849135024133</v>
      </c>
      <c r="F214" s="8">
        <f t="shared" si="19"/>
        <v>7.3529111486308762</v>
      </c>
    </row>
    <row r="215" spans="2:6" x14ac:dyDescent="0.25">
      <c r="B215" s="2" t="str">
        <f t="shared" si="17"/>
        <v>«НПФ «Оборонно-промышленный фонд им. В.В. Ливанова»</v>
      </c>
      <c r="C215" s="8">
        <f t="shared" ref="C215:F230" si="20">IF(C158="-","-",1+((C158-C$121)/(C$122-C$121))*9)</f>
        <v>3.7347460189327877</v>
      </c>
      <c r="D215" s="8">
        <f t="shared" si="20"/>
        <v>4.1162809052762608</v>
      </c>
      <c r="E215" s="8">
        <f t="shared" si="20"/>
        <v>5.1966643948732116</v>
      </c>
      <c r="F215" s="8">
        <f t="shared" si="20"/>
        <v>4.7546760938976931</v>
      </c>
    </row>
    <row r="216" spans="2:6" x14ac:dyDescent="0.25">
      <c r="B216" s="2" t="str">
        <f t="shared" si="17"/>
        <v>«НПФ «Внешэкономфонд»</v>
      </c>
      <c r="C216" s="8" t="str">
        <f t="shared" si="20"/>
        <v>-</v>
      </c>
      <c r="D216" s="8" t="str">
        <f t="shared" si="20"/>
        <v>-</v>
      </c>
      <c r="E216" s="8">
        <f t="shared" si="20"/>
        <v>5.7956757195399655</v>
      </c>
      <c r="F216" s="8">
        <f t="shared" si="20"/>
        <v>4.193478007999726</v>
      </c>
    </row>
    <row r="217" spans="2:6" x14ac:dyDescent="0.25">
      <c r="B217" s="2" t="str">
        <f t="shared" si="17"/>
        <v>«НПФ «Первый промышленный альянс»</v>
      </c>
      <c r="C217" s="8">
        <f t="shared" si="20"/>
        <v>2.3613780891983946</v>
      </c>
      <c r="D217" s="8">
        <f t="shared" si="20"/>
        <v>3.4607564164820417</v>
      </c>
      <c r="E217" s="8">
        <f t="shared" si="20"/>
        <v>5.8544538276056306</v>
      </c>
      <c r="F217" s="8">
        <f t="shared" si="20"/>
        <v>6.1134097861558914</v>
      </c>
    </row>
    <row r="218" spans="2:6" x14ac:dyDescent="0.25">
      <c r="B218" s="2" t="str">
        <f t="shared" si="17"/>
        <v>НПФ «Профессиональный» (Акционерное общество)</v>
      </c>
      <c r="C218" s="8">
        <f t="shared" si="20"/>
        <v>2.0364780971559751</v>
      </c>
      <c r="D218" s="8">
        <f t="shared" si="20"/>
        <v>2.5027944541867706</v>
      </c>
      <c r="E218" s="8">
        <f t="shared" si="20"/>
        <v>5.4741228416999599</v>
      </c>
      <c r="F218" s="8">
        <f t="shared" si="20"/>
        <v>5.3312894718042401</v>
      </c>
    </row>
    <row r="219" spans="2:6" x14ac:dyDescent="0.25">
      <c r="B219" s="2" t="str">
        <f t="shared" si="17"/>
        <v>«НПФ «Корабел»</v>
      </c>
      <c r="C219" s="8" t="str">
        <f t="shared" si="20"/>
        <v>-</v>
      </c>
      <c r="D219" s="8" t="str">
        <f t="shared" si="20"/>
        <v>-</v>
      </c>
      <c r="E219" s="8">
        <f t="shared" si="20"/>
        <v>3.5939634582057893</v>
      </c>
      <c r="F219" s="8">
        <f t="shared" si="20"/>
        <v>2.0707184672516128</v>
      </c>
    </row>
    <row r="220" spans="2:6" x14ac:dyDescent="0.25">
      <c r="B220" s="2" t="str">
        <f t="shared" si="17"/>
        <v>НПФ «Волга-Капитал»</v>
      </c>
      <c r="C220" s="8">
        <f t="shared" si="20"/>
        <v>3.575605909371709</v>
      </c>
      <c r="D220" s="8">
        <f t="shared" si="20"/>
        <v>4.3487672558690882</v>
      </c>
      <c r="E220" s="8">
        <f t="shared" si="20"/>
        <v>4.6800437021978913</v>
      </c>
      <c r="F220" s="8">
        <f t="shared" si="20"/>
        <v>5.8375840696201182</v>
      </c>
    </row>
    <row r="221" spans="2:6" x14ac:dyDescent="0.25">
      <c r="B221" s="2" t="str">
        <f t="shared" si="17"/>
        <v>НПФ «УГМК-Перспектива»</v>
      </c>
      <c r="C221" s="8">
        <f t="shared" si="20"/>
        <v>4.4904762341909663</v>
      </c>
      <c r="D221" s="8">
        <f t="shared" si="20"/>
        <v>4.5663897625309788</v>
      </c>
      <c r="E221" s="8">
        <f t="shared" si="20"/>
        <v>5.0086202841643814</v>
      </c>
      <c r="F221" s="8">
        <f t="shared" si="20"/>
        <v>6.5199742713983913</v>
      </c>
    </row>
    <row r="222" spans="2:6" x14ac:dyDescent="0.25">
      <c r="B222" s="2" t="str">
        <f t="shared" si="17"/>
        <v>НПФ «Ренессанс пенсии»</v>
      </c>
      <c r="C222" s="8" t="str">
        <f t="shared" si="20"/>
        <v>-</v>
      </c>
      <c r="D222" s="8" t="str">
        <f t="shared" si="20"/>
        <v>-</v>
      </c>
      <c r="E222" s="8">
        <f t="shared" si="20"/>
        <v>6.9954925248910254</v>
      </c>
      <c r="F222" s="8">
        <f t="shared" si="20"/>
        <v>6.0108116384753165</v>
      </c>
    </row>
    <row r="223" spans="2:6" x14ac:dyDescent="0.25">
      <c r="B223" s="2" t="str">
        <f t="shared" si="17"/>
        <v>«НПФ «Образование»</v>
      </c>
      <c r="C223" s="8">
        <f t="shared" si="20"/>
        <v>3.5108717158975558</v>
      </c>
      <c r="D223" s="8">
        <f t="shared" si="20"/>
        <v>4.8107464275699794</v>
      </c>
      <c r="E223" s="8">
        <f t="shared" si="20"/>
        <v>3.1296031732002345</v>
      </c>
      <c r="F223" s="8">
        <f t="shared" si="20"/>
        <v>5.2249396729498052</v>
      </c>
    </row>
    <row r="224" spans="2:6" x14ac:dyDescent="0.25">
      <c r="B224" s="2" t="str">
        <f t="shared" si="17"/>
        <v>НПФ «Альянс»</v>
      </c>
      <c r="C224" s="8">
        <f t="shared" si="20"/>
        <v>1</v>
      </c>
      <c r="D224" s="8">
        <f t="shared" si="20"/>
        <v>1</v>
      </c>
      <c r="E224" s="8">
        <f t="shared" si="20"/>
        <v>5.9068184511461155</v>
      </c>
      <c r="F224" s="8">
        <f t="shared" si="20"/>
        <v>6.3991410174315622</v>
      </c>
    </row>
    <row r="225" spans="2:6" x14ac:dyDescent="0.25">
      <c r="B225" s="2" t="str">
        <f t="shared" si="17"/>
        <v>«НПФ Газпромбанк-фонд»</v>
      </c>
      <c r="C225" s="8" t="str">
        <f t="shared" si="20"/>
        <v>-</v>
      </c>
      <c r="D225" s="8" t="str">
        <f t="shared" si="20"/>
        <v>-</v>
      </c>
      <c r="E225" s="8">
        <f t="shared" si="20"/>
        <v>6.5237251672870622</v>
      </c>
      <c r="F225" s="8">
        <f t="shared" si="20"/>
        <v>5.0920406144895587</v>
      </c>
    </row>
    <row r="226" spans="2:6" x14ac:dyDescent="0.25">
      <c r="B226" s="2" t="str">
        <f t="shared" si="17"/>
        <v>НПФ «ГАЗФОНД пенсионные накопления»</v>
      </c>
      <c r="C226" s="8">
        <f t="shared" si="20"/>
        <v>9.833317397687102</v>
      </c>
      <c r="D226" s="8">
        <f t="shared" si="20"/>
        <v>9.609852112994421</v>
      </c>
      <c r="E226" s="8">
        <f t="shared" si="20"/>
        <v>7.1018725658695532</v>
      </c>
      <c r="F226" s="8">
        <f t="shared" si="20"/>
        <v>7.4740345992241854</v>
      </c>
    </row>
    <row r="227" spans="2:6" x14ac:dyDescent="0.25">
      <c r="B227" s="2" t="str">
        <f t="shared" si="17"/>
        <v>"НПФ "БУДУЩЕЕ"</v>
      </c>
      <c r="C227" s="8">
        <f t="shared" si="20"/>
        <v>8.961840221210764</v>
      </c>
      <c r="D227" s="8">
        <f t="shared" si="20"/>
        <v>9.215549537106611</v>
      </c>
      <c r="E227" s="8">
        <f t="shared" si="20"/>
        <v>5.4679110769889787</v>
      </c>
      <c r="F227" s="8">
        <f t="shared" si="20"/>
        <v>6.6528241201334497</v>
      </c>
    </row>
    <row r="228" spans="2:6" x14ac:dyDescent="0.25">
      <c r="B228" s="2" t="str">
        <f t="shared" si="17"/>
        <v>«НПФ «Открытие»</v>
      </c>
      <c r="C228" s="8">
        <f t="shared" si="20"/>
        <v>9.7993331701486053</v>
      </c>
      <c r="D228" s="8">
        <f t="shared" si="20"/>
        <v>9.7941477647441424</v>
      </c>
      <c r="E228" s="8">
        <f t="shared" si="20"/>
        <v>8.2521911382774125</v>
      </c>
      <c r="F228" s="8">
        <f t="shared" si="20"/>
        <v>8.7578028411573268</v>
      </c>
    </row>
    <row r="229" spans="2:6" x14ac:dyDescent="0.25">
      <c r="B229" s="2" t="str">
        <f t="shared" si="17"/>
        <v>«НПФ «Сургутнефтегаз»</v>
      </c>
      <c r="C229" s="8">
        <f t="shared" si="20"/>
        <v>4.5295903499706469</v>
      </c>
      <c r="D229" s="8">
        <f t="shared" si="20"/>
        <v>3.6264419169917264</v>
      </c>
      <c r="E229" s="8">
        <f t="shared" si="20"/>
        <v>7.0195379669132567</v>
      </c>
      <c r="F229" s="8">
        <f t="shared" si="20"/>
        <v>6.0377560548323839</v>
      </c>
    </row>
    <row r="230" spans="2:6" x14ac:dyDescent="0.25">
      <c r="B230" s="2" t="str">
        <f>B173</f>
        <v>АО "НПФ Эволюция"</v>
      </c>
      <c r="C230" s="8">
        <f t="shared" si="20"/>
        <v>7.9324247650670312</v>
      </c>
      <c r="D230" s="8">
        <f t="shared" si="20"/>
        <v>7.9639178171088982</v>
      </c>
      <c r="E230" s="8">
        <f t="shared" si="20"/>
        <v>8.2799322569875073</v>
      </c>
      <c r="F230" s="8">
        <f t="shared" si="20"/>
        <v>7.4732310212121815</v>
      </c>
    </row>
    <row r="231" spans="2:6" x14ac:dyDescent="0.25">
      <c r="B231" s="2" t="str">
        <f t="shared" si="17"/>
        <v>НПФ «Атомфонд»</v>
      </c>
      <c r="C231" s="8">
        <f t="shared" ref="C231:F233" si="21">IF(C174="-","-",1+((C174-C$121)/(C$122-C$121))*9)</f>
        <v>4.1543662683335212</v>
      </c>
      <c r="D231" s="8">
        <f t="shared" si="21"/>
        <v>4.1607635880666116</v>
      </c>
      <c r="E231" s="8" t="str">
        <f t="shared" si="21"/>
        <v>-</v>
      </c>
      <c r="F231" s="8" t="str">
        <f t="shared" si="21"/>
        <v>-</v>
      </c>
    </row>
    <row r="232" spans="2:6" x14ac:dyDescent="0.25">
      <c r="B232" s="2" t="str">
        <f t="shared" si="17"/>
        <v>«НПФ «ФЕДЕРАЦИЯ»</v>
      </c>
      <c r="C232" s="8">
        <f t="shared" si="21"/>
        <v>3.7328334580627032</v>
      </c>
      <c r="D232" s="8">
        <f t="shared" si="21"/>
        <v>4.5344550765506035</v>
      </c>
      <c r="E232" s="8" t="str">
        <f t="shared" si="21"/>
        <v>-</v>
      </c>
      <c r="F232" s="8" t="str">
        <f t="shared" si="21"/>
        <v>-</v>
      </c>
    </row>
    <row r="233" spans="2:6" x14ac:dyDescent="0.25">
      <c r="B233" s="2" t="str">
        <f t="shared" si="17"/>
        <v>«НПФ «Ингосстрах-Пенсия»</v>
      </c>
      <c r="C233" s="8" t="str">
        <f t="shared" si="21"/>
        <v>-</v>
      </c>
      <c r="D233" s="8" t="str">
        <f t="shared" si="21"/>
        <v>-</v>
      </c>
      <c r="E233" s="8">
        <f t="shared" si="21"/>
        <v>3.3398544717840126</v>
      </c>
      <c r="F233" s="8">
        <f t="shared" si="21"/>
        <v>1.6122655929689569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2:R182"/>
  <sheetViews>
    <sheetView topLeftCell="A39" workbookViewId="0">
      <selection activeCell="B56" sqref="B56"/>
    </sheetView>
  </sheetViews>
  <sheetFormatPr defaultColWidth="0" defaultRowHeight="16.5" x14ac:dyDescent="0.25"/>
  <cols>
    <col min="1" max="1" width="9.140625" style="2" customWidth="1"/>
    <col min="2" max="2" width="51.42578125" style="2" customWidth="1"/>
    <col min="3" max="6" width="17.140625" style="2" customWidth="1"/>
    <col min="7" max="7" width="9.140625" style="2" customWidth="1"/>
    <col min="8" max="9" width="17.140625" style="2" hidden="1" customWidth="1"/>
    <col min="10" max="18" width="0" style="2" hidden="1" customWidth="1"/>
    <col min="19" max="16384" width="9.140625" style="9" hidden="1"/>
  </cols>
  <sheetData>
    <row r="2" spans="2:6" ht="25.5" x14ac:dyDescent="0.25">
      <c r="B2" s="10" t="s">
        <v>12</v>
      </c>
    </row>
    <row r="4" spans="2:6" x14ac:dyDescent="0.25">
      <c r="B4" s="1" t="s">
        <v>13</v>
      </c>
      <c r="C4" s="11" t="s">
        <v>14</v>
      </c>
      <c r="D4" s="11" t="s">
        <v>15</v>
      </c>
      <c r="E4" s="11" t="str">
        <f>C4</f>
        <v>в млн. руб.</v>
      </c>
      <c r="F4" s="11" t="s">
        <v>15</v>
      </c>
    </row>
    <row r="6" spans="2:6" x14ac:dyDescent="0.25">
      <c r="B6" s="11" t="s">
        <v>16</v>
      </c>
      <c r="C6" s="12">
        <f>SUM(C9:C60)</f>
        <v>2582322847.7874894</v>
      </c>
      <c r="D6" s="12">
        <f>SUM(D9:D60)</f>
        <v>36973256</v>
      </c>
      <c r="E6" s="12">
        <f>SUM(E9:E60)</f>
        <v>1267959203.4428883</v>
      </c>
      <c r="F6" s="12">
        <f>SUM(F9:F60)</f>
        <v>6131624</v>
      </c>
    </row>
    <row r="8" spans="2:6" x14ac:dyDescent="0.25">
      <c r="B8" s="13" t="s">
        <v>17</v>
      </c>
      <c r="C8" s="14" t="s">
        <v>3</v>
      </c>
      <c r="D8" s="14" t="s">
        <v>4</v>
      </c>
      <c r="E8" s="14" t="s">
        <v>5</v>
      </c>
      <c r="F8" s="14" t="s">
        <v>6</v>
      </c>
    </row>
    <row r="9" spans="2:6" x14ac:dyDescent="0.25">
      <c r="B9" s="15" t="s">
        <v>18</v>
      </c>
      <c r="C9" s="16">
        <v>3014410.6086599999</v>
      </c>
      <c r="D9" s="16">
        <v>30593</v>
      </c>
      <c r="E9" s="16">
        <v>417322.75176000001</v>
      </c>
      <c r="F9" s="16">
        <v>6508</v>
      </c>
    </row>
    <row r="10" spans="2:6" x14ac:dyDescent="0.25">
      <c r="B10" s="15" t="s">
        <v>19</v>
      </c>
      <c r="C10" s="16" t="s">
        <v>20</v>
      </c>
      <c r="D10" s="16" t="s">
        <v>20</v>
      </c>
      <c r="E10" s="16">
        <v>9587.2427399999997</v>
      </c>
      <c r="F10" s="16">
        <v>11</v>
      </c>
    </row>
    <row r="11" spans="2:6" x14ac:dyDescent="0.25">
      <c r="B11" s="15" t="s">
        <v>21</v>
      </c>
      <c r="C11" s="16">
        <v>3685556.9545399998</v>
      </c>
      <c r="D11" s="16">
        <v>33470</v>
      </c>
      <c r="E11" s="16">
        <v>25405747.524889998</v>
      </c>
      <c r="F11" s="16">
        <v>27280</v>
      </c>
    </row>
    <row r="12" spans="2:6" x14ac:dyDescent="0.25">
      <c r="B12" s="15" t="s">
        <v>22</v>
      </c>
      <c r="C12" s="16" t="s">
        <v>20</v>
      </c>
      <c r="D12" s="16" t="s">
        <v>20</v>
      </c>
      <c r="E12" s="16">
        <v>416889.16989999998</v>
      </c>
      <c r="F12" s="16">
        <v>15581</v>
      </c>
    </row>
    <row r="13" spans="2:6" x14ac:dyDescent="0.25">
      <c r="B13" s="15" t="s">
        <v>23</v>
      </c>
      <c r="C13" s="16" t="s">
        <v>20</v>
      </c>
      <c r="D13" s="16" t="s">
        <v>20</v>
      </c>
      <c r="E13" s="16">
        <v>6378.0225600000003</v>
      </c>
      <c r="F13" s="16">
        <v>4302</v>
      </c>
    </row>
    <row r="14" spans="2:6" x14ac:dyDescent="0.25">
      <c r="B14" s="15" t="s">
        <v>24</v>
      </c>
      <c r="C14" s="16" t="s">
        <v>20</v>
      </c>
      <c r="D14" s="16" t="s">
        <v>20</v>
      </c>
      <c r="E14" s="16">
        <v>432295.70137999998</v>
      </c>
      <c r="F14" s="16">
        <v>4529</v>
      </c>
    </row>
    <row r="15" spans="2:6" x14ac:dyDescent="0.25">
      <c r="B15" s="15" t="s">
        <v>25</v>
      </c>
      <c r="C15" s="16">
        <v>573509416.04602003</v>
      </c>
      <c r="D15" s="16">
        <v>8855165</v>
      </c>
      <c r="E15" s="16">
        <v>37718225.061520003</v>
      </c>
      <c r="F15" s="16">
        <v>1752035</v>
      </c>
    </row>
    <row r="16" spans="2:6" x14ac:dyDescent="0.25">
      <c r="B16" s="15" t="s">
        <v>26</v>
      </c>
      <c r="C16" s="16" t="s">
        <v>20</v>
      </c>
      <c r="D16" s="16" t="s">
        <v>20</v>
      </c>
      <c r="E16" s="16">
        <v>1235.68136</v>
      </c>
      <c r="F16" s="16">
        <v>6</v>
      </c>
    </row>
    <row r="17" spans="2:6" x14ac:dyDescent="0.25">
      <c r="B17" s="15" t="s">
        <v>27</v>
      </c>
      <c r="C17" s="16">
        <v>14576639.965059999</v>
      </c>
      <c r="D17" s="16">
        <v>135661</v>
      </c>
      <c r="E17" s="16">
        <v>18240700.723689999</v>
      </c>
      <c r="F17" s="16">
        <v>268893</v>
      </c>
    </row>
    <row r="18" spans="2:6" x14ac:dyDescent="0.25">
      <c r="B18" s="15" t="s">
        <v>28</v>
      </c>
      <c r="C18" s="16">
        <v>1993068.7907100001</v>
      </c>
      <c r="D18" s="16">
        <v>17149</v>
      </c>
      <c r="E18" s="16">
        <v>3353485.7143399999</v>
      </c>
      <c r="F18" s="16">
        <v>63609</v>
      </c>
    </row>
    <row r="19" spans="2:6" x14ac:dyDescent="0.25">
      <c r="B19" s="15" t="s">
        <v>29</v>
      </c>
      <c r="C19" s="16">
        <v>165022576.04381999</v>
      </c>
      <c r="D19" s="16">
        <v>2163200</v>
      </c>
      <c r="E19" s="16">
        <v>8018218.5888900002</v>
      </c>
      <c r="F19" s="16">
        <v>76680</v>
      </c>
    </row>
    <row r="20" spans="2:6" x14ac:dyDescent="0.25">
      <c r="B20" s="15" t="s">
        <v>30</v>
      </c>
      <c r="C20" s="16">
        <v>37623984.156049997</v>
      </c>
      <c r="D20" s="16">
        <v>410617</v>
      </c>
      <c r="E20" s="16">
        <v>3228937.6658580001</v>
      </c>
      <c r="F20" s="16">
        <v>38345</v>
      </c>
    </row>
    <row r="21" spans="2:6" x14ac:dyDescent="0.25">
      <c r="B21" s="15" t="s">
        <v>31</v>
      </c>
      <c r="C21" s="16">
        <v>1406318.594</v>
      </c>
      <c r="D21" s="16">
        <v>16303</v>
      </c>
      <c r="E21" s="16">
        <v>21682499.830499999</v>
      </c>
      <c r="F21" s="16">
        <v>306434</v>
      </c>
    </row>
    <row r="22" spans="2:6" x14ac:dyDescent="0.25">
      <c r="B22" s="15" t="s">
        <v>32</v>
      </c>
      <c r="C22" s="16">
        <v>1102788.0149600001</v>
      </c>
      <c r="D22" s="16">
        <v>12899</v>
      </c>
      <c r="E22" s="16">
        <v>786177.14963</v>
      </c>
      <c r="F22" s="16">
        <v>20849</v>
      </c>
    </row>
    <row r="23" spans="2:6" x14ac:dyDescent="0.25">
      <c r="B23" s="15" t="s">
        <v>33</v>
      </c>
      <c r="C23" s="16" t="s">
        <v>20</v>
      </c>
      <c r="D23" s="16" t="s">
        <v>20</v>
      </c>
      <c r="E23" s="16">
        <v>126703.01575000001</v>
      </c>
      <c r="F23" s="16">
        <v>2630</v>
      </c>
    </row>
    <row r="24" spans="2:6" x14ac:dyDescent="0.25">
      <c r="B24" s="15" t="s">
        <v>34</v>
      </c>
      <c r="C24" s="16">
        <v>796499.13226999994</v>
      </c>
      <c r="D24" s="16">
        <v>9294</v>
      </c>
      <c r="E24" s="16">
        <v>1393866.9900700001</v>
      </c>
      <c r="F24" s="16">
        <v>10927</v>
      </c>
    </row>
    <row r="25" spans="2:6" x14ac:dyDescent="0.25">
      <c r="B25" s="15" t="s">
        <v>35</v>
      </c>
      <c r="C25" s="16">
        <v>925434.90336999996</v>
      </c>
      <c r="D25" s="16">
        <v>7661</v>
      </c>
      <c r="E25" s="16">
        <v>1580424.78452</v>
      </c>
      <c r="F25" s="16">
        <v>60321</v>
      </c>
    </row>
    <row r="26" spans="2:6" x14ac:dyDescent="0.25">
      <c r="B26" s="15" t="s">
        <v>36</v>
      </c>
      <c r="C26" s="16">
        <v>2851536.0898500001</v>
      </c>
      <c r="D26" s="16">
        <v>36565</v>
      </c>
      <c r="E26" s="16">
        <v>929953.93714000005</v>
      </c>
      <c r="F26" s="16">
        <v>9595</v>
      </c>
    </row>
    <row r="27" spans="2:6" x14ac:dyDescent="0.25">
      <c r="B27" s="15" t="s">
        <v>37</v>
      </c>
      <c r="C27" s="16" t="s">
        <v>20</v>
      </c>
      <c r="D27" s="16" t="s">
        <v>20</v>
      </c>
      <c r="E27" s="16">
        <v>1630799.0329799999</v>
      </c>
      <c r="F27" s="16">
        <v>10511</v>
      </c>
    </row>
    <row r="28" spans="2:6" x14ac:dyDescent="0.25">
      <c r="B28" s="15" t="s">
        <v>38</v>
      </c>
      <c r="C28" s="16" t="s">
        <v>20</v>
      </c>
      <c r="D28" s="16" t="s">
        <v>20</v>
      </c>
      <c r="E28" s="16">
        <v>11740160.29366</v>
      </c>
      <c r="F28" s="16">
        <v>105633</v>
      </c>
    </row>
    <row r="29" spans="2:6" x14ac:dyDescent="0.25">
      <c r="B29" s="15" t="s">
        <v>39</v>
      </c>
      <c r="C29" s="16" t="s">
        <v>20</v>
      </c>
      <c r="D29" s="16" t="s">
        <v>20</v>
      </c>
      <c r="E29" s="16">
        <v>219529.07292999999</v>
      </c>
      <c r="F29" s="16">
        <v>354</v>
      </c>
    </row>
    <row r="30" spans="2:6" x14ac:dyDescent="0.25">
      <c r="B30" s="15" t="s">
        <v>40</v>
      </c>
      <c r="C30" s="16" t="s">
        <v>20</v>
      </c>
      <c r="D30" s="16" t="s">
        <v>20</v>
      </c>
      <c r="E30" s="16">
        <v>386805384.65889001</v>
      </c>
      <c r="F30" s="16">
        <v>1298137</v>
      </c>
    </row>
    <row r="31" spans="2:6" x14ac:dyDescent="0.25">
      <c r="B31" s="15" t="s">
        <v>41</v>
      </c>
      <c r="C31" s="16">
        <v>6403182.8930000002</v>
      </c>
      <c r="D31" s="16">
        <v>109333</v>
      </c>
      <c r="E31" s="16">
        <v>366745.12903000001</v>
      </c>
      <c r="F31" s="16">
        <v>20214</v>
      </c>
    </row>
    <row r="32" spans="2:6" x14ac:dyDescent="0.25">
      <c r="B32" s="15" t="s">
        <v>42</v>
      </c>
      <c r="C32" s="16" t="s">
        <v>20</v>
      </c>
      <c r="D32" s="16" t="s">
        <v>20</v>
      </c>
      <c r="E32" s="16">
        <v>194878.61454000001</v>
      </c>
      <c r="F32" s="16">
        <v>4433</v>
      </c>
    </row>
    <row r="33" spans="2:6" x14ac:dyDescent="0.25">
      <c r="B33" s="15" t="s">
        <v>43</v>
      </c>
      <c r="C33" s="16">
        <v>191829849.33193001</v>
      </c>
      <c r="D33" s="16">
        <v>2120615</v>
      </c>
      <c r="E33" s="16">
        <v>4296740.2658500001</v>
      </c>
      <c r="F33" s="16">
        <v>65214</v>
      </c>
    </row>
    <row r="34" spans="2:6" x14ac:dyDescent="0.25">
      <c r="B34" s="15" t="s">
        <v>44</v>
      </c>
      <c r="C34" s="16" t="s">
        <v>20</v>
      </c>
      <c r="D34" s="16" t="s">
        <v>20</v>
      </c>
      <c r="E34" s="16">
        <v>406209186.53530997</v>
      </c>
      <c r="F34" s="16">
        <v>233020</v>
      </c>
    </row>
    <row r="35" spans="2:6" x14ac:dyDescent="0.25">
      <c r="B35" s="15" t="s">
        <v>45</v>
      </c>
      <c r="C35" s="16">
        <v>12383101.064230001</v>
      </c>
      <c r="D35" s="16">
        <v>221650</v>
      </c>
      <c r="E35" s="16">
        <v>7051.4198900000001</v>
      </c>
      <c r="F35" s="16">
        <v>99</v>
      </c>
    </row>
    <row r="36" spans="2:6" x14ac:dyDescent="0.25">
      <c r="B36" s="15" t="s">
        <v>46</v>
      </c>
      <c r="C36" s="16">
        <v>17621183.87345</v>
      </c>
      <c r="D36" s="16">
        <v>267543</v>
      </c>
      <c r="E36" s="16">
        <v>14869590.00663</v>
      </c>
      <c r="F36" s="16">
        <v>111227</v>
      </c>
    </row>
    <row r="37" spans="2:6" x14ac:dyDescent="0.25">
      <c r="B37" s="15" t="s">
        <v>47</v>
      </c>
      <c r="C37" s="16">
        <v>5664985.0499999998</v>
      </c>
      <c r="D37" s="16">
        <v>85278</v>
      </c>
      <c r="E37" s="16">
        <v>3041176.07</v>
      </c>
      <c r="F37" s="16">
        <v>23536</v>
      </c>
    </row>
    <row r="38" spans="2:6" x14ac:dyDescent="0.25">
      <c r="B38" s="15" t="s">
        <v>48</v>
      </c>
      <c r="C38" s="16">
        <v>83709920.36744</v>
      </c>
      <c r="D38" s="16">
        <v>1810282</v>
      </c>
      <c r="E38" s="16">
        <v>190011.92361999999</v>
      </c>
      <c r="F38" s="16">
        <v>4490</v>
      </c>
    </row>
    <row r="39" spans="2:6" x14ac:dyDescent="0.25">
      <c r="B39" s="15" t="s">
        <v>49</v>
      </c>
      <c r="C39" s="16">
        <v>17966757.794530001</v>
      </c>
      <c r="D39" s="16">
        <v>268216</v>
      </c>
      <c r="E39" s="16">
        <v>1969289.72193</v>
      </c>
      <c r="F39" s="16">
        <v>134203</v>
      </c>
    </row>
    <row r="40" spans="2:6" x14ac:dyDescent="0.25">
      <c r="B40" s="15" t="s">
        <v>50</v>
      </c>
      <c r="C40" s="16">
        <v>1017074.74839</v>
      </c>
      <c r="D40" s="16">
        <v>10248</v>
      </c>
      <c r="E40" s="16">
        <v>705027.94302999997</v>
      </c>
      <c r="F40" s="16">
        <v>12304</v>
      </c>
    </row>
    <row r="41" spans="2:6" x14ac:dyDescent="0.25">
      <c r="B41" s="15" t="s">
        <v>51</v>
      </c>
      <c r="C41" s="16">
        <v>9425558.0701100007</v>
      </c>
      <c r="D41" s="16">
        <v>49321</v>
      </c>
      <c r="E41" s="16">
        <v>89352299.805940002</v>
      </c>
      <c r="F41" s="16">
        <v>143124</v>
      </c>
    </row>
    <row r="42" spans="2:6" x14ac:dyDescent="0.25">
      <c r="B42" s="15" t="s">
        <v>52</v>
      </c>
      <c r="C42" s="16">
        <v>5095400.4159300001</v>
      </c>
      <c r="D42" s="16">
        <v>55478</v>
      </c>
      <c r="E42" s="16">
        <v>2529629.5688299998</v>
      </c>
      <c r="F42" s="16">
        <v>12245</v>
      </c>
    </row>
    <row r="43" spans="2:6" x14ac:dyDescent="0.25">
      <c r="B43" s="15" t="s">
        <v>53</v>
      </c>
      <c r="C43" s="16" t="s">
        <v>20</v>
      </c>
      <c r="D43" s="16" t="s">
        <v>20</v>
      </c>
      <c r="E43" s="16">
        <v>4765660.1301899999</v>
      </c>
      <c r="F43" s="16">
        <v>7200</v>
      </c>
    </row>
    <row r="44" spans="2:6" x14ac:dyDescent="0.25">
      <c r="B44" s="15" t="s">
        <v>54</v>
      </c>
      <c r="C44" s="16">
        <v>1809304.9617099999</v>
      </c>
      <c r="D44" s="16">
        <v>31526</v>
      </c>
      <c r="E44" s="16">
        <v>5071237.9351599999</v>
      </c>
      <c r="F44" s="16">
        <v>44293</v>
      </c>
    </row>
    <row r="45" spans="2:6" x14ac:dyDescent="0.25">
      <c r="B45" s="15" t="s">
        <v>55</v>
      </c>
      <c r="C45" s="16">
        <v>1416228.7072999999</v>
      </c>
      <c r="D45" s="16">
        <v>13803</v>
      </c>
      <c r="E45" s="16">
        <v>3392078.6351800002</v>
      </c>
      <c r="F45" s="16">
        <v>21131</v>
      </c>
    </row>
    <row r="46" spans="2:6" x14ac:dyDescent="0.25">
      <c r="B46" s="15" t="s">
        <v>56</v>
      </c>
      <c r="C46" s="16" t="s">
        <v>20</v>
      </c>
      <c r="D46" s="16" t="s">
        <v>20</v>
      </c>
      <c r="E46" s="16">
        <v>464618.27846</v>
      </c>
      <c r="F46" s="16">
        <v>966</v>
      </c>
    </row>
    <row r="47" spans="2:6" x14ac:dyDescent="0.25">
      <c r="B47" s="15" t="s">
        <v>57</v>
      </c>
      <c r="C47" s="16">
        <v>4519317.43444</v>
      </c>
      <c r="D47" s="16">
        <v>67791</v>
      </c>
      <c r="E47" s="16">
        <v>1464956.0258200001</v>
      </c>
      <c r="F47" s="16">
        <v>34118</v>
      </c>
    </row>
    <row r="48" spans="2:6" x14ac:dyDescent="0.25">
      <c r="B48" s="15" t="s">
        <v>58</v>
      </c>
      <c r="C48" s="16">
        <v>9007797.9033599999</v>
      </c>
      <c r="D48" s="16">
        <v>81782</v>
      </c>
      <c r="E48" s="16">
        <v>2073514.27844</v>
      </c>
      <c r="F48" s="16">
        <v>65075</v>
      </c>
    </row>
    <row r="49" spans="2:6" x14ac:dyDescent="0.25">
      <c r="B49" s="15" t="s">
        <v>59</v>
      </c>
      <c r="C49" s="16" t="s">
        <v>20</v>
      </c>
      <c r="D49" s="16" t="s">
        <v>20</v>
      </c>
      <c r="E49" s="16">
        <v>16946468.904300001</v>
      </c>
      <c r="F49" s="16">
        <v>40195</v>
      </c>
    </row>
    <row r="50" spans="2:6" x14ac:dyDescent="0.25">
      <c r="B50" s="15" t="s">
        <v>60</v>
      </c>
      <c r="C50" s="16">
        <v>4304053.4107400002</v>
      </c>
      <c r="D50" s="16">
        <v>100961</v>
      </c>
      <c r="E50" s="16">
        <v>284355.70238999999</v>
      </c>
      <c r="F50" s="16">
        <v>19108</v>
      </c>
    </row>
    <row r="51" spans="2:6" x14ac:dyDescent="0.25">
      <c r="B51" s="15" t="s">
        <v>61</v>
      </c>
      <c r="C51" s="16">
        <v>648292.39934</v>
      </c>
      <c r="D51" s="16">
        <v>3314</v>
      </c>
      <c r="E51" s="16">
        <v>5359938.8457800001</v>
      </c>
      <c r="F51" s="16">
        <v>58044</v>
      </c>
    </row>
    <row r="52" spans="2:6" x14ac:dyDescent="0.25">
      <c r="B52" s="15" t="s">
        <v>62</v>
      </c>
      <c r="C52" s="16" t="s">
        <v>20</v>
      </c>
      <c r="D52" s="16" t="s">
        <v>20</v>
      </c>
      <c r="E52" s="16">
        <v>10290667.36256</v>
      </c>
      <c r="F52" s="16">
        <v>16850</v>
      </c>
    </row>
    <row r="53" spans="2:6" x14ac:dyDescent="0.25">
      <c r="B53" s="15" t="s">
        <v>63</v>
      </c>
      <c r="C53" s="16">
        <v>505784512.98935997</v>
      </c>
      <c r="D53" s="16">
        <v>6325739</v>
      </c>
      <c r="E53" s="16">
        <v>18963956.84144</v>
      </c>
      <c r="F53" s="16">
        <v>160505</v>
      </c>
    </row>
    <row r="54" spans="2:6" x14ac:dyDescent="0.25">
      <c r="B54" s="15" t="s">
        <v>64</v>
      </c>
      <c r="C54" s="16">
        <v>262196853.07835001</v>
      </c>
      <c r="D54" s="16">
        <v>4502671</v>
      </c>
      <c r="E54" s="16">
        <v>3369872.4860299998</v>
      </c>
      <c r="F54" s="16">
        <v>73792</v>
      </c>
    </row>
    <row r="55" spans="2:6" x14ac:dyDescent="0.25">
      <c r="B55" s="15" t="s">
        <v>65</v>
      </c>
      <c r="C55" s="16">
        <v>492990386.68409997</v>
      </c>
      <c r="D55" s="16">
        <v>7415120</v>
      </c>
      <c r="E55" s="16">
        <v>63996395.045730002</v>
      </c>
      <c r="F55" s="16">
        <v>540826</v>
      </c>
    </row>
    <row r="56" spans="2:6" x14ac:dyDescent="0.25">
      <c r="B56" s="15" t="s">
        <v>66</v>
      </c>
      <c r="C56" s="16">
        <v>9277379.72212</v>
      </c>
      <c r="D56" s="16">
        <v>36367</v>
      </c>
      <c r="E56" s="16">
        <v>17382846.356479999</v>
      </c>
      <c r="F56" s="16">
        <v>41233</v>
      </c>
    </row>
    <row r="57" spans="2:6" x14ac:dyDescent="0.25">
      <c r="B57" s="15" t="s">
        <v>67</v>
      </c>
      <c r="C57" s="16">
        <v>120663926.42227</v>
      </c>
      <c r="D57" s="16">
        <v>1530433</v>
      </c>
      <c r="E57" s="16">
        <v>65901338.984630004</v>
      </c>
      <c r="F57" s="16">
        <v>160383</v>
      </c>
    </row>
    <row r="58" spans="2:6" x14ac:dyDescent="0.25">
      <c r="B58" s="15" t="s">
        <v>68</v>
      </c>
      <c r="C58" s="16">
        <v>6991492.5050400002</v>
      </c>
      <c r="D58" s="16">
        <v>57647</v>
      </c>
      <c r="E58" s="16" t="s">
        <v>20</v>
      </c>
      <c r="F58" s="16" t="s">
        <v>20</v>
      </c>
    </row>
    <row r="59" spans="2:6" x14ac:dyDescent="0.25">
      <c r="B59" s="15" t="s">
        <v>69</v>
      </c>
      <c r="C59" s="16">
        <v>5088058.6610399997</v>
      </c>
      <c r="D59" s="16">
        <v>79561</v>
      </c>
      <c r="E59" s="16" t="s">
        <v>20</v>
      </c>
      <c r="F59" s="16" t="s">
        <v>20</v>
      </c>
    </row>
    <row r="60" spans="2:6" x14ac:dyDescent="0.25">
      <c r="B60" s="15" t="s">
        <v>70</v>
      </c>
      <c r="C60" s="16" t="s">
        <v>20</v>
      </c>
      <c r="D60" s="16" t="s">
        <v>20</v>
      </c>
      <c r="E60" s="16">
        <v>355148.01074</v>
      </c>
      <c r="F60" s="16">
        <v>626</v>
      </c>
    </row>
    <row r="63" spans="2:6" x14ac:dyDescent="0.25">
      <c r="B63" s="13" t="s">
        <v>17</v>
      </c>
      <c r="C63" s="14" t="s">
        <v>3</v>
      </c>
      <c r="D63" s="14" t="s">
        <v>4</v>
      </c>
      <c r="E63" s="14" t="s">
        <v>5</v>
      </c>
      <c r="F63" s="14" t="s">
        <v>6</v>
      </c>
    </row>
    <row r="64" spans="2:6" x14ac:dyDescent="0.25">
      <c r="B64" s="15" t="str">
        <f>B9</f>
        <v>«НПФ «Гефест»</v>
      </c>
      <c r="C64" s="12">
        <f>IFERROR(RANK(C9,C$9:C$60),"")</f>
        <v>25</v>
      </c>
      <c r="D64" s="12">
        <f t="shared" ref="D64:F64" si="0">IFERROR(RANK(D9,D$9:D$60),"")</f>
        <v>27</v>
      </c>
      <c r="E64" s="12">
        <f t="shared" si="0"/>
        <v>38</v>
      </c>
      <c r="F64" s="12">
        <f t="shared" si="0"/>
        <v>39</v>
      </c>
    </row>
    <row r="65" spans="2:6" x14ac:dyDescent="0.25">
      <c r="B65" s="15" t="str">
        <f t="shared" ref="B65:B115" si="1">B10</f>
        <v>НПФ «Пенсионный выбор»</v>
      </c>
      <c r="C65" s="12" t="str">
        <f t="shared" ref="C65:F80" si="2">IFERROR(RANK(C10,C$9:C$60),"")</f>
        <v/>
      </c>
      <c r="D65" s="12" t="str">
        <f t="shared" si="2"/>
        <v/>
      </c>
      <c r="E65" s="12">
        <f t="shared" si="2"/>
        <v>47</v>
      </c>
      <c r="F65" s="12">
        <f t="shared" si="2"/>
        <v>49</v>
      </c>
    </row>
    <row r="66" spans="2:6" x14ac:dyDescent="0.25">
      <c r="B66" s="15" t="str">
        <f t="shared" si="1"/>
        <v>«НПФ «Алмазная осень»</v>
      </c>
      <c r="C66" s="12">
        <f t="shared" si="2"/>
        <v>24</v>
      </c>
      <c r="D66" s="12">
        <f t="shared" si="2"/>
        <v>25</v>
      </c>
      <c r="E66" s="12">
        <f t="shared" si="2"/>
        <v>7</v>
      </c>
      <c r="F66" s="12">
        <f t="shared" si="2"/>
        <v>25</v>
      </c>
    </row>
    <row r="67" spans="2:6" x14ac:dyDescent="0.25">
      <c r="B67" s="15" t="str">
        <f t="shared" si="1"/>
        <v>«НПФ «Уголь»</v>
      </c>
      <c r="C67" s="12" t="str">
        <f t="shared" si="2"/>
        <v/>
      </c>
      <c r="D67" s="12" t="str">
        <f t="shared" si="2"/>
        <v/>
      </c>
      <c r="E67" s="12">
        <f t="shared" si="2"/>
        <v>39</v>
      </c>
      <c r="F67" s="12">
        <f t="shared" si="2"/>
        <v>32</v>
      </c>
    </row>
    <row r="68" spans="2:6" x14ac:dyDescent="0.25">
      <c r="B68" s="15" t="str">
        <f t="shared" si="1"/>
        <v>НПФ «Негосударственный Сберегательный Пенсионный Фонд»</v>
      </c>
      <c r="C68" s="12" t="str">
        <f t="shared" si="2"/>
        <v/>
      </c>
      <c r="D68" s="12" t="str">
        <f t="shared" si="2"/>
        <v/>
      </c>
      <c r="E68" s="12">
        <f t="shared" si="2"/>
        <v>49</v>
      </c>
      <c r="F68" s="12">
        <f t="shared" si="2"/>
        <v>43</v>
      </c>
    </row>
    <row r="69" spans="2:6" x14ac:dyDescent="0.25">
      <c r="B69" s="15" t="str">
        <f t="shared" si="1"/>
        <v>«НПФ «Моспромстрой-Фонд»</v>
      </c>
      <c r="C69" s="12" t="str">
        <f t="shared" si="2"/>
        <v/>
      </c>
      <c r="D69" s="12" t="str">
        <f t="shared" si="2"/>
        <v/>
      </c>
      <c r="E69" s="12">
        <f t="shared" si="2"/>
        <v>37</v>
      </c>
      <c r="F69" s="12">
        <f t="shared" si="2"/>
        <v>40</v>
      </c>
    </row>
    <row r="70" spans="2:6" x14ac:dyDescent="0.25">
      <c r="B70" s="15" t="str">
        <f t="shared" si="1"/>
        <v>«НПФ Сбербанка»</v>
      </c>
      <c r="C70" s="12">
        <f t="shared" si="2"/>
        <v>1</v>
      </c>
      <c r="D70" s="12">
        <f t="shared" si="2"/>
        <v>1</v>
      </c>
      <c r="E70" s="12">
        <f t="shared" si="2"/>
        <v>6</v>
      </c>
      <c r="F70" s="12">
        <f t="shared" si="2"/>
        <v>1</v>
      </c>
    </row>
    <row r="71" spans="2:6" x14ac:dyDescent="0.25">
      <c r="B71" s="15" t="str">
        <f t="shared" si="1"/>
        <v>«НПФ «Эмеритура»</v>
      </c>
      <c r="C71" s="12" t="str">
        <f t="shared" si="2"/>
        <v/>
      </c>
      <c r="D71" s="12" t="str">
        <f t="shared" si="2"/>
        <v/>
      </c>
      <c r="E71" s="12">
        <f t="shared" si="2"/>
        <v>50</v>
      </c>
      <c r="F71" s="12">
        <f t="shared" si="2"/>
        <v>50</v>
      </c>
    </row>
    <row r="72" spans="2:6" x14ac:dyDescent="0.25">
      <c r="B72" s="15" t="str">
        <f t="shared" si="1"/>
        <v>«Ханты-Мансийский НПФ»</v>
      </c>
      <c r="C72" s="12">
        <f t="shared" si="2"/>
        <v>12</v>
      </c>
      <c r="D72" s="12">
        <f t="shared" si="2"/>
        <v>13</v>
      </c>
      <c r="E72" s="12">
        <f t="shared" si="2"/>
        <v>10</v>
      </c>
      <c r="F72" s="12">
        <f t="shared" si="2"/>
        <v>5</v>
      </c>
    </row>
    <row r="73" spans="2:6" x14ac:dyDescent="0.25">
      <c r="B73" s="15" t="str">
        <f t="shared" si="1"/>
        <v>НПФ «Владимир»</v>
      </c>
      <c r="C73" s="12">
        <f t="shared" si="2"/>
        <v>27</v>
      </c>
      <c r="D73" s="12">
        <f t="shared" si="2"/>
        <v>28</v>
      </c>
      <c r="E73" s="12">
        <f t="shared" si="2"/>
        <v>23</v>
      </c>
      <c r="F73" s="12">
        <f t="shared" si="2"/>
        <v>17</v>
      </c>
    </row>
    <row r="74" spans="2:6" x14ac:dyDescent="0.25">
      <c r="B74" s="15" t="str">
        <f t="shared" si="1"/>
        <v>«НПФ «САФМАР»</v>
      </c>
      <c r="C74" s="12">
        <f t="shared" si="2"/>
        <v>6</v>
      </c>
      <c r="D74" s="12">
        <f t="shared" si="2"/>
        <v>5</v>
      </c>
      <c r="E74" s="12">
        <f t="shared" si="2"/>
        <v>16</v>
      </c>
      <c r="F74" s="12">
        <f t="shared" si="2"/>
        <v>13</v>
      </c>
    </row>
    <row r="75" spans="2:6" x14ac:dyDescent="0.25">
      <c r="B75" s="15" t="str">
        <f t="shared" si="1"/>
        <v>Межрегиональный НПФ «БОЛЬШОЙ»</v>
      </c>
      <c r="C75" s="12">
        <f t="shared" si="2"/>
        <v>9</v>
      </c>
      <c r="D75" s="12">
        <f t="shared" si="2"/>
        <v>9</v>
      </c>
      <c r="E75" s="12">
        <f t="shared" si="2"/>
        <v>24</v>
      </c>
      <c r="F75" s="12">
        <f t="shared" si="2"/>
        <v>23</v>
      </c>
    </row>
    <row r="76" spans="2:6" x14ac:dyDescent="0.25">
      <c r="B76" s="15" t="str">
        <f t="shared" si="1"/>
        <v>«НПФ «Телеком-Союз»</v>
      </c>
      <c r="C76" s="12">
        <f t="shared" si="2"/>
        <v>30</v>
      </c>
      <c r="D76" s="12">
        <f t="shared" si="2"/>
        <v>29</v>
      </c>
      <c r="E76" s="12">
        <f t="shared" si="2"/>
        <v>8</v>
      </c>
      <c r="F76" s="12">
        <f t="shared" si="2"/>
        <v>4</v>
      </c>
    </row>
    <row r="77" spans="2:6" x14ac:dyDescent="0.25">
      <c r="B77" s="15" t="str">
        <f t="shared" si="1"/>
        <v>«НПФ Согласие»</v>
      </c>
      <c r="C77" s="12">
        <f t="shared" si="2"/>
        <v>31</v>
      </c>
      <c r="D77" s="12">
        <f t="shared" si="2"/>
        <v>31</v>
      </c>
      <c r="E77" s="12">
        <f t="shared" si="2"/>
        <v>34</v>
      </c>
      <c r="F77" s="12">
        <f t="shared" si="2"/>
        <v>28</v>
      </c>
    </row>
    <row r="78" spans="2:6" x14ac:dyDescent="0.25">
      <c r="B78" s="15" t="str">
        <f t="shared" si="1"/>
        <v>«НПФ «АПК-Фонд»</v>
      </c>
      <c r="C78" s="12" t="str">
        <f t="shared" si="2"/>
        <v/>
      </c>
      <c r="D78" s="12" t="str">
        <f t="shared" si="2"/>
        <v/>
      </c>
      <c r="E78" s="12">
        <f t="shared" si="2"/>
        <v>46</v>
      </c>
      <c r="F78" s="12">
        <f t="shared" si="2"/>
        <v>44</v>
      </c>
    </row>
    <row r="79" spans="2:6" x14ac:dyDescent="0.25">
      <c r="B79" s="15" t="str">
        <f t="shared" si="1"/>
        <v>НПФ «Роствертол»</v>
      </c>
      <c r="C79" s="12">
        <f t="shared" si="2"/>
        <v>34</v>
      </c>
      <c r="D79" s="12">
        <f t="shared" si="2"/>
        <v>33</v>
      </c>
      <c r="E79" s="12">
        <f t="shared" si="2"/>
        <v>32</v>
      </c>
      <c r="F79" s="12">
        <f t="shared" si="2"/>
        <v>35</v>
      </c>
    </row>
    <row r="80" spans="2:6" x14ac:dyDescent="0.25">
      <c r="B80" s="15" t="str">
        <f t="shared" si="1"/>
        <v>«НПФ «Ростех»</v>
      </c>
      <c r="C80" s="12">
        <f t="shared" si="2"/>
        <v>33</v>
      </c>
      <c r="D80" s="12">
        <f t="shared" si="2"/>
        <v>34</v>
      </c>
      <c r="E80" s="12">
        <f t="shared" si="2"/>
        <v>30</v>
      </c>
      <c r="F80" s="12">
        <f t="shared" si="2"/>
        <v>18</v>
      </c>
    </row>
    <row r="81" spans="2:6" x14ac:dyDescent="0.25">
      <c r="B81" s="15" t="str">
        <f t="shared" si="1"/>
        <v>«НПФ «Стройкомплекс»</v>
      </c>
      <c r="C81" s="12">
        <f t="shared" ref="C81:F96" si="3">IFERROR(RANK(C26,C$9:C$60),"")</f>
        <v>26</v>
      </c>
      <c r="D81" s="12">
        <f t="shared" si="3"/>
        <v>23</v>
      </c>
      <c r="E81" s="12">
        <f t="shared" si="3"/>
        <v>33</v>
      </c>
      <c r="F81" s="12">
        <f t="shared" si="3"/>
        <v>37</v>
      </c>
    </row>
    <row r="82" spans="2:6" x14ac:dyDescent="0.25">
      <c r="B82" s="15" t="str">
        <f t="shared" si="1"/>
        <v>«НПФ «Авиаполис»</v>
      </c>
      <c r="C82" s="12" t="str">
        <f t="shared" si="3"/>
        <v/>
      </c>
      <c r="D82" s="12" t="str">
        <f t="shared" si="3"/>
        <v/>
      </c>
      <c r="E82" s="12">
        <f t="shared" si="3"/>
        <v>29</v>
      </c>
      <c r="F82" s="12">
        <f t="shared" si="3"/>
        <v>36</v>
      </c>
    </row>
    <row r="83" spans="2:6" x14ac:dyDescent="0.25">
      <c r="B83" s="15" t="str">
        <f t="shared" si="1"/>
        <v>НПФ «Атомгарант»</v>
      </c>
      <c r="C83" s="12" t="str">
        <f t="shared" si="3"/>
        <v/>
      </c>
      <c r="D83" s="12" t="str">
        <f t="shared" si="3"/>
        <v/>
      </c>
      <c r="E83" s="12">
        <f t="shared" si="3"/>
        <v>14</v>
      </c>
      <c r="F83" s="12">
        <f t="shared" si="3"/>
        <v>12</v>
      </c>
    </row>
    <row r="84" spans="2:6" x14ac:dyDescent="0.25">
      <c r="B84" s="15" t="str">
        <f t="shared" si="1"/>
        <v>«НПФ ТРАДИЦИЯ»</v>
      </c>
      <c r="C84" s="12" t="str">
        <f t="shared" si="3"/>
        <v/>
      </c>
      <c r="D84" s="12" t="str">
        <f t="shared" si="3"/>
        <v/>
      </c>
      <c r="E84" s="12">
        <f t="shared" si="3"/>
        <v>43</v>
      </c>
      <c r="F84" s="12">
        <f t="shared" si="3"/>
        <v>47</v>
      </c>
    </row>
    <row r="85" spans="2:6" x14ac:dyDescent="0.25">
      <c r="B85" s="15" t="str">
        <f t="shared" si="1"/>
        <v>«НПФ «БЛАГОСОСТОЯНИЕ»</v>
      </c>
      <c r="C85" s="12" t="str">
        <f t="shared" si="3"/>
        <v/>
      </c>
      <c r="D85" s="12" t="str">
        <f t="shared" si="3"/>
        <v/>
      </c>
      <c r="E85" s="12">
        <f t="shared" si="3"/>
        <v>2</v>
      </c>
      <c r="F85" s="12">
        <f t="shared" si="3"/>
        <v>2</v>
      </c>
    </row>
    <row r="86" spans="2:6" x14ac:dyDescent="0.25">
      <c r="B86" s="15" t="str">
        <f t="shared" si="1"/>
        <v>«Оренбургский НПФ «Доверие»</v>
      </c>
      <c r="C86" s="12">
        <f t="shared" si="3"/>
        <v>18</v>
      </c>
      <c r="D86" s="12">
        <f t="shared" si="3"/>
        <v>14</v>
      </c>
      <c r="E86" s="12">
        <f t="shared" si="3"/>
        <v>40</v>
      </c>
      <c r="F86" s="12">
        <f t="shared" si="3"/>
        <v>29</v>
      </c>
    </row>
    <row r="87" spans="2:6" x14ac:dyDescent="0.25">
      <c r="B87" s="15" t="str">
        <f t="shared" si="1"/>
        <v>«НПФ «Пенсион-Инвест»</v>
      </c>
      <c r="C87" s="12" t="str">
        <f t="shared" si="3"/>
        <v/>
      </c>
      <c r="D87" s="12" t="str">
        <f t="shared" si="3"/>
        <v/>
      </c>
      <c r="E87" s="12">
        <f t="shared" si="3"/>
        <v>44</v>
      </c>
      <c r="F87" s="12">
        <f t="shared" si="3"/>
        <v>42</v>
      </c>
    </row>
    <row r="88" spans="2:6" x14ac:dyDescent="0.25">
      <c r="B88" s="15" t="str">
        <f t="shared" si="1"/>
        <v>НПФ ВТБ Пенсионный фонд</v>
      </c>
      <c r="C88" s="12">
        <f t="shared" si="3"/>
        <v>5</v>
      </c>
      <c r="D88" s="12">
        <f t="shared" si="3"/>
        <v>6</v>
      </c>
      <c r="E88" s="12">
        <f t="shared" si="3"/>
        <v>20</v>
      </c>
      <c r="F88" s="12">
        <f t="shared" si="3"/>
        <v>15</v>
      </c>
    </row>
    <row r="89" spans="2:6" x14ac:dyDescent="0.25">
      <c r="B89" s="15" t="str">
        <f t="shared" si="1"/>
        <v>«НПФ ГАЗФОНД»</v>
      </c>
      <c r="C89" s="12" t="str">
        <f t="shared" si="3"/>
        <v/>
      </c>
      <c r="D89" s="12" t="str">
        <f t="shared" si="3"/>
        <v/>
      </c>
      <c r="E89" s="12">
        <f t="shared" si="3"/>
        <v>1</v>
      </c>
      <c r="F89" s="12">
        <f t="shared" si="3"/>
        <v>6</v>
      </c>
    </row>
    <row r="90" spans="2:6" x14ac:dyDescent="0.25">
      <c r="B90" s="15" t="str">
        <f t="shared" si="1"/>
        <v>«НПФ «Магнит»</v>
      </c>
      <c r="C90" s="12">
        <f t="shared" si="3"/>
        <v>13</v>
      </c>
      <c r="D90" s="12">
        <f t="shared" si="3"/>
        <v>12</v>
      </c>
      <c r="E90" s="12">
        <f t="shared" si="3"/>
        <v>48</v>
      </c>
      <c r="F90" s="12">
        <f t="shared" si="3"/>
        <v>48</v>
      </c>
    </row>
    <row r="91" spans="2:6" x14ac:dyDescent="0.25">
      <c r="B91" s="15" t="str">
        <f t="shared" si="1"/>
        <v>«Национальный НПФ»</v>
      </c>
      <c r="C91" s="12">
        <f t="shared" si="3"/>
        <v>11</v>
      </c>
      <c r="D91" s="12">
        <f t="shared" si="3"/>
        <v>11</v>
      </c>
      <c r="E91" s="12">
        <f t="shared" si="3"/>
        <v>13</v>
      </c>
      <c r="F91" s="12">
        <f t="shared" si="3"/>
        <v>11</v>
      </c>
    </row>
    <row r="92" spans="2:6" x14ac:dyDescent="0.25">
      <c r="B92" s="15" t="str">
        <f t="shared" si="1"/>
        <v>«НПФ «Социальное развитие»</v>
      </c>
      <c r="C92" s="12">
        <f t="shared" si="3"/>
        <v>19</v>
      </c>
      <c r="D92" s="12">
        <f t="shared" si="3"/>
        <v>16</v>
      </c>
      <c r="E92" s="12">
        <f t="shared" si="3"/>
        <v>25</v>
      </c>
      <c r="F92" s="12">
        <f t="shared" si="3"/>
        <v>26</v>
      </c>
    </row>
    <row r="93" spans="2:6" x14ac:dyDescent="0.25">
      <c r="B93" s="15" t="str">
        <f t="shared" si="1"/>
        <v>«НПФ «Доверие»</v>
      </c>
      <c r="C93" s="12">
        <f t="shared" si="3"/>
        <v>8</v>
      </c>
      <c r="D93" s="12">
        <f t="shared" si="3"/>
        <v>7</v>
      </c>
      <c r="E93" s="12">
        <f t="shared" si="3"/>
        <v>45</v>
      </c>
      <c r="F93" s="12">
        <f t="shared" si="3"/>
        <v>41</v>
      </c>
    </row>
    <row r="94" spans="2:6" x14ac:dyDescent="0.25">
      <c r="B94" s="15" t="str">
        <f t="shared" si="1"/>
        <v>«НПФ «Социум»</v>
      </c>
      <c r="C94" s="12">
        <f t="shared" si="3"/>
        <v>10</v>
      </c>
      <c r="D94" s="12">
        <f t="shared" si="3"/>
        <v>10</v>
      </c>
      <c r="E94" s="12">
        <f t="shared" si="3"/>
        <v>28</v>
      </c>
      <c r="F94" s="12">
        <f t="shared" si="3"/>
        <v>10</v>
      </c>
    </row>
    <row r="95" spans="2:6" x14ac:dyDescent="0.25">
      <c r="B95" s="15" t="str">
        <f t="shared" si="1"/>
        <v>Открытое «Межрегиональный НПФ «АКВИЛОН»</v>
      </c>
      <c r="C95" s="12">
        <f t="shared" si="3"/>
        <v>32</v>
      </c>
      <c r="D95" s="12">
        <f t="shared" si="3"/>
        <v>32</v>
      </c>
      <c r="E95" s="12">
        <f t="shared" si="3"/>
        <v>35</v>
      </c>
      <c r="F95" s="12">
        <f t="shared" si="3"/>
        <v>33</v>
      </c>
    </row>
    <row r="96" spans="2:6" x14ac:dyDescent="0.25">
      <c r="B96" s="15" t="str">
        <f t="shared" si="1"/>
        <v>«НПФ «Транснефть»</v>
      </c>
      <c r="C96" s="12">
        <f t="shared" si="3"/>
        <v>14</v>
      </c>
      <c r="D96" s="12">
        <f t="shared" si="3"/>
        <v>22</v>
      </c>
      <c r="E96" s="12">
        <f t="shared" si="3"/>
        <v>3</v>
      </c>
      <c r="F96" s="12">
        <f t="shared" si="3"/>
        <v>9</v>
      </c>
    </row>
    <row r="97" spans="2:6" x14ac:dyDescent="0.25">
      <c r="B97" s="15" t="str">
        <f t="shared" si="1"/>
        <v>«НПФ «Оборонно-промышленный фонд им. В.В. Ливанова»</v>
      </c>
      <c r="C97" s="12">
        <f t="shared" ref="C97:F112" si="4">IFERROR(RANK(C42,C$9:C$60),"")</f>
        <v>20</v>
      </c>
      <c r="D97" s="12">
        <f t="shared" si="4"/>
        <v>21</v>
      </c>
      <c r="E97" s="12">
        <f t="shared" si="4"/>
        <v>26</v>
      </c>
      <c r="F97" s="12">
        <f t="shared" si="4"/>
        <v>34</v>
      </c>
    </row>
    <row r="98" spans="2:6" x14ac:dyDescent="0.25">
      <c r="B98" s="15" t="str">
        <f t="shared" si="1"/>
        <v>«НПФ «Внешэкономфонд»</v>
      </c>
      <c r="C98" s="12" t="str">
        <f t="shared" si="4"/>
        <v/>
      </c>
      <c r="D98" s="12" t="str">
        <f t="shared" si="4"/>
        <v/>
      </c>
      <c r="E98" s="12">
        <f t="shared" si="4"/>
        <v>19</v>
      </c>
      <c r="F98" s="12">
        <f t="shared" si="4"/>
        <v>38</v>
      </c>
    </row>
    <row r="99" spans="2:6" x14ac:dyDescent="0.25">
      <c r="B99" s="15" t="str">
        <f t="shared" si="1"/>
        <v>«НПФ «Первый промышленный альянс»</v>
      </c>
      <c r="C99" s="12">
        <f t="shared" si="4"/>
        <v>28</v>
      </c>
      <c r="D99" s="12">
        <f t="shared" si="4"/>
        <v>26</v>
      </c>
      <c r="E99" s="12">
        <f t="shared" si="4"/>
        <v>18</v>
      </c>
      <c r="F99" s="12">
        <f t="shared" si="4"/>
        <v>20</v>
      </c>
    </row>
    <row r="100" spans="2:6" x14ac:dyDescent="0.25">
      <c r="B100" s="15" t="str">
        <f t="shared" si="1"/>
        <v>НПФ «Профессиональный» (Акционерное общество)</v>
      </c>
      <c r="C100" s="12">
        <f t="shared" si="4"/>
        <v>29</v>
      </c>
      <c r="D100" s="12">
        <f t="shared" si="4"/>
        <v>30</v>
      </c>
      <c r="E100" s="12">
        <f t="shared" si="4"/>
        <v>21</v>
      </c>
      <c r="F100" s="12">
        <f t="shared" si="4"/>
        <v>27</v>
      </c>
    </row>
    <row r="101" spans="2:6" x14ac:dyDescent="0.25">
      <c r="B101" s="15" t="str">
        <f t="shared" si="1"/>
        <v>«НПФ «Корабел»</v>
      </c>
      <c r="C101" s="12" t="str">
        <f t="shared" si="4"/>
        <v/>
      </c>
      <c r="D101" s="12" t="str">
        <f t="shared" si="4"/>
        <v/>
      </c>
      <c r="E101" s="12">
        <f t="shared" si="4"/>
        <v>36</v>
      </c>
      <c r="F101" s="12">
        <f t="shared" si="4"/>
        <v>45</v>
      </c>
    </row>
    <row r="102" spans="2:6" x14ac:dyDescent="0.25">
      <c r="B102" s="15" t="str">
        <f t="shared" si="1"/>
        <v>НПФ «Волга-Капитал»</v>
      </c>
      <c r="C102" s="12">
        <f t="shared" si="4"/>
        <v>22</v>
      </c>
      <c r="D102" s="12">
        <f t="shared" si="4"/>
        <v>19</v>
      </c>
      <c r="E102" s="12">
        <f t="shared" si="4"/>
        <v>31</v>
      </c>
      <c r="F102" s="12">
        <f t="shared" si="4"/>
        <v>24</v>
      </c>
    </row>
    <row r="103" spans="2:6" x14ac:dyDescent="0.25">
      <c r="B103" s="15" t="str">
        <f t="shared" si="1"/>
        <v>НПФ «УГМК-Перспектива»</v>
      </c>
      <c r="C103" s="12">
        <f t="shared" si="4"/>
        <v>16</v>
      </c>
      <c r="D103" s="12">
        <f t="shared" si="4"/>
        <v>17</v>
      </c>
      <c r="E103" s="12">
        <f t="shared" si="4"/>
        <v>27</v>
      </c>
      <c r="F103" s="12">
        <f t="shared" si="4"/>
        <v>16</v>
      </c>
    </row>
    <row r="104" spans="2:6" x14ac:dyDescent="0.25">
      <c r="B104" s="15" t="str">
        <f t="shared" si="1"/>
        <v>НПФ «Ренессанс пенсии»</v>
      </c>
      <c r="C104" s="12" t="str">
        <f t="shared" si="4"/>
        <v/>
      </c>
      <c r="D104" s="12" t="str">
        <f t="shared" si="4"/>
        <v/>
      </c>
      <c r="E104" s="12">
        <f t="shared" si="4"/>
        <v>12</v>
      </c>
      <c r="F104" s="12">
        <f t="shared" si="4"/>
        <v>22</v>
      </c>
    </row>
    <row r="105" spans="2:6" x14ac:dyDescent="0.25">
      <c r="B105" s="15" t="str">
        <f t="shared" si="1"/>
        <v>«НПФ «Образование»</v>
      </c>
      <c r="C105" s="12">
        <f t="shared" si="4"/>
        <v>23</v>
      </c>
      <c r="D105" s="12">
        <f t="shared" si="4"/>
        <v>15</v>
      </c>
      <c r="E105" s="12">
        <f t="shared" si="4"/>
        <v>42</v>
      </c>
      <c r="F105" s="12">
        <f t="shared" si="4"/>
        <v>30</v>
      </c>
    </row>
    <row r="106" spans="2:6" x14ac:dyDescent="0.25">
      <c r="B106" s="15" t="str">
        <f t="shared" si="1"/>
        <v>НПФ «Альянс»</v>
      </c>
      <c r="C106" s="12">
        <f t="shared" si="4"/>
        <v>35</v>
      </c>
      <c r="D106" s="12">
        <f t="shared" si="4"/>
        <v>35</v>
      </c>
      <c r="E106" s="12">
        <f t="shared" si="4"/>
        <v>17</v>
      </c>
      <c r="F106" s="12">
        <f t="shared" si="4"/>
        <v>19</v>
      </c>
    </row>
    <row r="107" spans="2:6" x14ac:dyDescent="0.25">
      <c r="B107" s="15" t="str">
        <f t="shared" si="1"/>
        <v>«НПФ Газпромбанк-фонд»</v>
      </c>
      <c r="C107" s="12" t="str">
        <f t="shared" si="4"/>
        <v/>
      </c>
      <c r="D107" s="12" t="str">
        <f t="shared" si="4"/>
        <v/>
      </c>
      <c r="E107" s="12">
        <f t="shared" si="4"/>
        <v>15</v>
      </c>
      <c r="F107" s="12">
        <f t="shared" si="4"/>
        <v>31</v>
      </c>
    </row>
    <row r="108" spans="2:6" x14ac:dyDescent="0.25">
      <c r="B108" s="15" t="str">
        <f t="shared" si="1"/>
        <v>НПФ «ГАЗФОНД пенсионные накопления»</v>
      </c>
      <c r="C108" s="12">
        <f t="shared" si="4"/>
        <v>2</v>
      </c>
      <c r="D108" s="12">
        <f t="shared" si="4"/>
        <v>3</v>
      </c>
      <c r="E108" s="12">
        <f t="shared" si="4"/>
        <v>9</v>
      </c>
      <c r="F108" s="12">
        <f t="shared" si="4"/>
        <v>7</v>
      </c>
    </row>
    <row r="109" spans="2:6" x14ac:dyDescent="0.25">
      <c r="B109" s="15" t="str">
        <f t="shared" si="1"/>
        <v>"НПФ "БУДУЩЕЕ"</v>
      </c>
      <c r="C109" s="12">
        <f t="shared" si="4"/>
        <v>4</v>
      </c>
      <c r="D109" s="12">
        <f t="shared" si="4"/>
        <v>4</v>
      </c>
      <c r="E109" s="12">
        <f t="shared" si="4"/>
        <v>22</v>
      </c>
      <c r="F109" s="12">
        <f t="shared" si="4"/>
        <v>14</v>
      </c>
    </row>
    <row r="110" spans="2:6" x14ac:dyDescent="0.25">
      <c r="B110" s="15" t="str">
        <f t="shared" si="1"/>
        <v>«НПФ «Открытие»</v>
      </c>
      <c r="C110" s="12">
        <f t="shared" si="4"/>
        <v>3</v>
      </c>
      <c r="D110" s="12">
        <f t="shared" si="4"/>
        <v>2</v>
      </c>
      <c r="E110" s="12">
        <f t="shared" si="4"/>
        <v>5</v>
      </c>
      <c r="F110" s="12">
        <f t="shared" si="4"/>
        <v>3</v>
      </c>
    </row>
    <row r="111" spans="2:6" x14ac:dyDescent="0.25">
      <c r="B111" s="15" t="str">
        <f t="shared" si="1"/>
        <v>«НПФ «Сургутнефтегаз»</v>
      </c>
      <c r="C111" s="12">
        <f t="shared" si="4"/>
        <v>15</v>
      </c>
      <c r="D111" s="12">
        <f t="shared" si="4"/>
        <v>24</v>
      </c>
      <c r="E111" s="12">
        <f t="shared" si="4"/>
        <v>11</v>
      </c>
      <c r="F111" s="12">
        <f t="shared" si="4"/>
        <v>21</v>
      </c>
    </row>
    <row r="112" spans="2:6" x14ac:dyDescent="0.25">
      <c r="B112" s="15" t="str">
        <f t="shared" si="1"/>
        <v>АО "НПФ Эволюция"</v>
      </c>
      <c r="C112" s="12">
        <f t="shared" si="4"/>
        <v>7</v>
      </c>
      <c r="D112" s="12">
        <f t="shared" si="4"/>
        <v>8</v>
      </c>
      <c r="E112" s="12">
        <f t="shared" si="4"/>
        <v>4</v>
      </c>
      <c r="F112" s="12">
        <f t="shared" si="4"/>
        <v>8</v>
      </c>
    </row>
    <row r="113" spans="2:6" x14ac:dyDescent="0.25">
      <c r="B113" s="15" t="str">
        <f t="shared" si="1"/>
        <v>НПФ «Атомфонд»</v>
      </c>
      <c r="C113" s="12">
        <f t="shared" ref="C113:F115" si="5">IFERROR(RANK(C58,C$9:C$60),"")</f>
        <v>17</v>
      </c>
      <c r="D113" s="12">
        <f t="shared" si="5"/>
        <v>20</v>
      </c>
      <c r="E113" s="12" t="str">
        <f t="shared" si="5"/>
        <v/>
      </c>
      <c r="F113" s="12" t="str">
        <f t="shared" si="5"/>
        <v/>
      </c>
    </row>
    <row r="114" spans="2:6" x14ac:dyDescent="0.25">
      <c r="B114" s="15" t="str">
        <f t="shared" si="1"/>
        <v>«НПФ «ФЕДЕРАЦИЯ»</v>
      </c>
      <c r="C114" s="12">
        <f t="shared" si="5"/>
        <v>21</v>
      </c>
      <c r="D114" s="12">
        <f t="shared" si="5"/>
        <v>18</v>
      </c>
      <c r="E114" s="12" t="str">
        <f t="shared" si="5"/>
        <v/>
      </c>
      <c r="F114" s="12" t="str">
        <f t="shared" si="5"/>
        <v/>
      </c>
    </row>
    <row r="115" spans="2:6" x14ac:dyDescent="0.25">
      <c r="B115" s="15" t="str">
        <f t="shared" si="1"/>
        <v>«НПФ «Ингосстрах-Пенсия»</v>
      </c>
      <c r="C115" s="12" t="str">
        <f t="shared" si="5"/>
        <v/>
      </c>
      <c r="D115" s="12" t="str">
        <f t="shared" si="5"/>
        <v/>
      </c>
      <c r="E115" s="12">
        <f t="shared" si="5"/>
        <v>41</v>
      </c>
      <c r="F115" s="12">
        <f t="shared" si="5"/>
        <v>46</v>
      </c>
    </row>
    <row r="117" spans="2:6" x14ac:dyDescent="0.25">
      <c r="C117" s="14" t="s">
        <v>3</v>
      </c>
      <c r="D117" s="14" t="s">
        <v>4</v>
      </c>
      <c r="E117" s="14" t="s">
        <v>5</v>
      </c>
      <c r="F117" s="14" t="s">
        <v>6</v>
      </c>
    </row>
    <row r="118" spans="2:6" x14ac:dyDescent="0.25">
      <c r="B118" s="11" t="s">
        <v>71</v>
      </c>
      <c r="C118" s="17">
        <f>MAX(C$64:C$115)</f>
        <v>35</v>
      </c>
      <c r="D118" s="17">
        <f t="shared" ref="D118:F118" si="6">MAX(D$64:D$115)</f>
        <v>35</v>
      </c>
      <c r="E118" s="17">
        <f t="shared" si="6"/>
        <v>50</v>
      </c>
      <c r="F118" s="17">
        <f t="shared" si="6"/>
        <v>50</v>
      </c>
    </row>
    <row r="119" spans="2:6" x14ac:dyDescent="0.25">
      <c r="C119" s="17"/>
      <c r="D119" s="17"/>
      <c r="E119" s="17"/>
      <c r="F119" s="17"/>
    </row>
    <row r="120" spans="2:6" x14ac:dyDescent="0.25">
      <c r="B120" s="11" t="s">
        <v>72</v>
      </c>
      <c r="C120" s="17"/>
      <c r="D120" s="17"/>
      <c r="E120" s="17"/>
      <c r="F120" s="17"/>
    </row>
    <row r="121" spans="2:6" x14ac:dyDescent="0.25">
      <c r="B121" s="18" t="s">
        <v>73</v>
      </c>
      <c r="C121" s="17">
        <v>5</v>
      </c>
      <c r="D121" s="17">
        <v>5</v>
      </c>
      <c r="E121" s="17">
        <v>5</v>
      </c>
      <c r="F121" s="17">
        <v>5</v>
      </c>
    </row>
    <row r="122" spans="2:6" x14ac:dyDescent="0.25">
      <c r="B122" s="18" t="s">
        <v>74</v>
      </c>
      <c r="C122" s="17">
        <f>INT(C118/3)</f>
        <v>11</v>
      </c>
      <c r="D122" s="17">
        <f>INT(D118/3)</f>
        <v>11</v>
      </c>
      <c r="E122" s="17">
        <f>INT(E118/3)</f>
        <v>16</v>
      </c>
      <c r="F122" s="17">
        <f>INT(F118/3)</f>
        <v>16</v>
      </c>
    </row>
    <row r="123" spans="2:6" x14ac:dyDescent="0.25">
      <c r="B123" s="11" t="s">
        <v>75</v>
      </c>
      <c r="C123" s="17"/>
      <c r="D123" s="17"/>
      <c r="E123" s="17"/>
      <c r="F123" s="17"/>
    </row>
    <row r="124" spans="2:6" x14ac:dyDescent="0.25">
      <c r="B124" s="18" t="s">
        <v>73</v>
      </c>
      <c r="C124" s="17">
        <f>C122+1</f>
        <v>12</v>
      </c>
      <c r="D124" s="17">
        <f>D122+1</f>
        <v>12</v>
      </c>
      <c r="E124" s="17">
        <f>E122+1</f>
        <v>17</v>
      </c>
      <c r="F124" s="17">
        <f>F122+1</f>
        <v>17</v>
      </c>
    </row>
    <row r="125" spans="2:6" x14ac:dyDescent="0.25">
      <c r="B125" s="18" t="s">
        <v>74</v>
      </c>
      <c r="C125" s="17">
        <f>C122*2</f>
        <v>22</v>
      </c>
      <c r="D125" s="17">
        <f>D122*2</f>
        <v>22</v>
      </c>
      <c r="E125" s="17">
        <f>E122*2</f>
        <v>32</v>
      </c>
      <c r="F125" s="17">
        <f>F122*2</f>
        <v>32</v>
      </c>
    </row>
    <row r="126" spans="2:6" x14ac:dyDescent="0.25">
      <c r="B126" s="11" t="s">
        <v>76</v>
      </c>
      <c r="C126" s="17"/>
      <c r="D126" s="17"/>
      <c r="E126" s="17"/>
      <c r="F126" s="17"/>
    </row>
    <row r="127" spans="2:6" x14ac:dyDescent="0.25">
      <c r="B127" s="18" t="s">
        <v>73</v>
      </c>
      <c r="C127" s="17">
        <f>C125+1</f>
        <v>23</v>
      </c>
      <c r="D127" s="17">
        <f>D125+1</f>
        <v>23</v>
      </c>
      <c r="E127" s="17">
        <f>E125+1</f>
        <v>33</v>
      </c>
      <c r="F127" s="17">
        <f>F125+1</f>
        <v>33</v>
      </c>
    </row>
    <row r="128" spans="2:6" x14ac:dyDescent="0.25">
      <c r="B128" s="18" t="s">
        <v>74</v>
      </c>
      <c r="C128" s="17">
        <f>C118-2</f>
        <v>33</v>
      </c>
      <c r="D128" s="17">
        <f t="shared" ref="D128:F128" si="7">D118-2</f>
        <v>33</v>
      </c>
      <c r="E128" s="17">
        <f t="shared" si="7"/>
        <v>48</v>
      </c>
      <c r="F128" s="17">
        <f t="shared" si="7"/>
        <v>48</v>
      </c>
    </row>
    <row r="129" spans="2:6" x14ac:dyDescent="0.25">
      <c r="C129" s="17"/>
      <c r="D129" s="17"/>
      <c r="E129" s="17"/>
      <c r="F129" s="17"/>
    </row>
    <row r="130" spans="2:6" x14ac:dyDescent="0.25">
      <c r="B130" s="13" t="s">
        <v>17</v>
      </c>
      <c r="C130" s="14" t="s">
        <v>3</v>
      </c>
      <c r="D130" s="14" t="s">
        <v>4</v>
      </c>
      <c r="E130" s="14" t="s">
        <v>5</v>
      </c>
      <c r="F130" s="14" t="s">
        <v>6</v>
      </c>
    </row>
    <row r="131" spans="2:6" x14ac:dyDescent="0.25">
      <c r="B131" s="15" t="str">
        <f>B9</f>
        <v>«НПФ «Гефест»</v>
      </c>
      <c r="C131" s="19">
        <f>IFERROR(C9/C$6,"")</f>
        <v>1.167325228618381E-3</v>
      </c>
      <c r="D131" s="19">
        <f t="shared" ref="D131:F131" si="8">IFERROR(D9/D$6,"")</f>
        <v>8.274359174642341E-4</v>
      </c>
      <c r="E131" s="19">
        <f t="shared" si="8"/>
        <v>3.2912947879304319E-4</v>
      </c>
      <c r="F131" s="19">
        <f t="shared" si="8"/>
        <v>1.0613827592820433E-3</v>
      </c>
    </row>
    <row r="132" spans="2:6" x14ac:dyDescent="0.25">
      <c r="B132" s="15" t="str">
        <f t="shared" ref="B132:B182" si="9">B10</f>
        <v>НПФ «Пенсионный выбор»</v>
      </c>
      <c r="C132" s="19" t="str">
        <f t="shared" ref="C132:F147" si="10">IFERROR(C10/C$6,"")</f>
        <v/>
      </c>
      <c r="D132" s="19" t="str">
        <f t="shared" si="10"/>
        <v/>
      </c>
      <c r="E132" s="19">
        <f t="shared" si="10"/>
        <v>7.5611602597053358E-6</v>
      </c>
      <c r="F132" s="19">
        <f t="shared" si="10"/>
        <v>1.7939782348036997E-6</v>
      </c>
    </row>
    <row r="133" spans="2:6" x14ac:dyDescent="0.25">
      <c r="B133" s="15" t="str">
        <f t="shared" si="9"/>
        <v>«НПФ «Алмазная осень»</v>
      </c>
      <c r="C133" s="19">
        <f t="shared" si="10"/>
        <v>1.4272254755820914E-3</v>
      </c>
      <c r="D133" s="19">
        <f t="shared" si="10"/>
        <v>9.0524891829921606E-4</v>
      </c>
      <c r="E133" s="19">
        <f t="shared" si="10"/>
        <v>2.0036723150008137E-2</v>
      </c>
      <c r="F133" s="19">
        <f t="shared" si="10"/>
        <v>4.4490660223131754E-3</v>
      </c>
    </row>
    <row r="134" spans="2:6" x14ac:dyDescent="0.25">
      <c r="B134" s="15" t="str">
        <f t="shared" si="9"/>
        <v>«НПФ «Уголь»</v>
      </c>
      <c r="C134" s="19" t="str">
        <f t="shared" si="10"/>
        <v/>
      </c>
      <c r="D134" s="19" t="str">
        <f t="shared" si="10"/>
        <v/>
      </c>
      <c r="E134" s="19">
        <f t="shared" si="10"/>
        <v>3.2878752626111415E-4</v>
      </c>
      <c r="F134" s="19">
        <f t="shared" si="10"/>
        <v>2.5410886251342221E-3</v>
      </c>
    </row>
    <row r="135" spans="2:6" x14ac:dyDescent="0.25">
      <c r="B135" s="15" t="str">
        <f t="shared" si="9"/>
        <v>НПФ «Негосударственный Сберегательный Пенсионный Фонд»</v>
      </c>
      <c r="C135" s="19" t="str">
        <f t="shared" si="10"/>
        <v/>
      </c>
      <c r="D135" s="19" t="str">
        <f t="shared" si="10"/>
        <v/>
      </c>
      <c r="E135" s="19">
        <f t="shared" si="10"/>
        <v>5.0301480857442118E-6</v>
      </c>
      <c r="F135" s="19">
        <f t="shared" si="10"/>
        <v>7.0160857873868322E-4</v>
      </c>
    </row>
    <row r="136" spans="2:6" x14ac:dyDescent="0.25">
      <c r="B136" s="15" t="str">
        <f t="shared" si="9"/>
        <v>«НПФ «Моспромстрой-Фонд»</v>
      </c>
      <c r="C136" s="19" t="str">
        <f t="shared" si="10"/>
        <v/>
      </c>
      <c r="D136" s="19" t="str">
        <f t="shared" si="10"/>
        <v/>
      </c>
      <c r="E136" s="19">
        <f t="shared" si="10"/>
        <v>3.409381786150437E-4</v>
      </c>
      <c r="F136" s="19">
        <f t="shared" si="10"/>
        <v>7.3862976594781416E-4</v>
      </c>
    </row>
    <row r="137" spans="2:6" x14ac:dyDescent="0.25">
      <c r="B137" s="15" t="str">
        <f t="shared" si="9"/>
        <v>«НПФ Сбербанка»</v>
      </c>
      <c r="C137" s="19">
        <f t="shared" si="10"/>
        <v>0.22209051689156437</v>
      </c>
      <c r="D137" s="19">
        <f t="shared" si="10"/>
        <v>0.23950189834511734</v>
      </c>
      <c r="E137" s="19">
        <f t="shared" si="10"/>
        <v>2.9747191360024634E-2</v>
      </c>
      <c r="F137" s="19">
        <f t="shared" si="10"/>
        <v>0.28573751423766364</v>
      </c>
    </row>
    <row r="138" spans="2:6" x14ac:dyDescent="0.25">
      <c r="B138" s="15" t="str">
        <f t="shared" si="9"/>
        <v>«НПФ «Эмеритура»</v>
      </c>
      <c r="C138" s="19" t="str">
        <f t="shared" si="10"/>
        <v/>
      </c>
      <c r="D138" s="19" t="str">
        <f t="shared" si="10"/>
        <v/>
      </c>
      <c r="E138" s="19">
        <f t="shared" si="10"/>
        <v>9.7454346846866658E-7</v>
      </c>
      <c r="F138" s="19">
        <f t="shared" si="10"/>
        <v>9.7853358262019973E-7</v>
      </c>
    </row>
    <row r="139" spans="2:6" x14ac:dyDescent="0.25">
      <c r="B139" s="15" t="str">
        <f t="shared" si="9"/>
        <v>«Ханты-Мансийский НПФ»</v>
      </c>
      <c r="C139" s="19">
        <f t="shared" si="10"/>
        <v>5.6447782962340013E-3</v>
      </c>
      <c r="D139" s="19">
        <f t="shared" si="10"/>
        <v>3.6691656260947102E-3</v>
      </c>
      <c r="E139" s="19">
        <f t="shared" si="10"/>
        <v>1.4385873515615521E-2</v>
      </c>
      <c r="F139" s="19">
        <f t="shared" si="10"/>
        <v>4.3853471771915564E-2</v>
      </c>
    </row>
    <row r="140" spans="2:6" x14ac:dyDescent="0.25">
      <c r="B140" s="15" t="str">
        <f t="shared" si="9"/>
        <v>НПФ «Владимир»</v>
      </c>
      <c r="C140" s="19">
        <f t="shared" si="10"/>
        <v>7.7181239844492839E-4</v>
      </c>
      <c r="D140" s="19">
        <f t="shared" si="10"/>
        <v>4.6382174185578893E-4</v>
      </c>
      <c r="E140" s="19">
        <f t="shared" si="10"/>
        <v>2.644789915349235E-3</v>
      </c>
      <c r="F140" s="19">
        <f t="shared" si="10"/>
        <v>1.0373923776148049E-2</v>
      </c>
    </row>
    <row r="141" spans="2:6" x14ac:dyDescent="0.25">
      <c r="B141" s="15" t="str">
        <f t="shared" si="9"/>
        <v>«НПФ «САФМАР»</v>
      </c>
      <c r="C141" s="19">
        <f t="shared" si="10"/>
        <v>6.3904703544411509E-2</v>
      </c>
      <c r="D141" s="19">
        <f t="shared" si="10"/>
        <v>5.8507154468624561E-2</v>
      </c>
      <c r="E141" s="19">
        <f t="shared" si="10"/>
        <v>6.3237196962789809E-3</v>
      </c>
      <c r="F141" s="19">
        <f t="shared" si="10"/>
        <v>1.2505659185886154E-2</v>
      </c>
    </row>
    <row r="142" spans="2:6" x14ac:dyDescent="0.25">
      <c r="B142" s="15" t="str">
        <f t="shared" si="9"/>
        <v>Межрегиональный НПФ «БОЛЬШОЙ»</v>
      </c>
      <c r="C142" s="19">
        <f t="shared" si="10"/>
        <v>1.4569821967956439E-2</v>
      </c>
      <c r="D142" s="19">
        <f t="shared" si="10"/>
        <v>1.110578413759394E-2</v>
      </c>
      <c r="E142" s="19">
        <f t="shared" si="10"/>
        <v>2.5465627419955384E-3</v>
      </c>
      <c r="F142" s="19">
        <f t="shared" si="10"/>
        <v>6.2536450375952606E-3</v>
      </c>
    </row>
    <row r="143" spans="2:6" x14ac:dyDescent="0.25">
      <c r="B143" s="15" t="str">
        <f t="shared" si="9"/>
        <v>«НПФ «Телеком-Союз»</v>
      </c>
      <c r="C143" s="19">
        <f t="shared" si="10"/>
        <v>5.4459441243178439E-4</v>
      </c>
      <c r="D143" s="19">
        <f t="shared" si="10"/>
        <v>4.4094033806489749E-4</v>
      </c>
      <c r="E143" s="19">
        <f t="shared" si="10"/>
        <v>1.7100313457740227E-2</v>
      </c>
      <c r="F143" s="19">
        <f t="shared" si="10"/>
        <v>4.997599330943972E-2</v>
      </c>
    </row>
    <row r="144" spans="2:6" x14ac:dyDescent="0.25">
      <c r="B144" s="15" t="str">
        <f t="shared" si="9"/>
        <v>«НПФ Согласие»</v>
      </c>
      <c r="C144" s="19">
        <f t="shared" si="10"/>
        <v>4.2705272731674847E-4</v>
      </c>
      <c r="D144" s="19">
        <f t="shared" si="10"/>
        <v>3.4887379136963213E-4</v>
      </c>
      <c r="E144" s="19">
        <f t="shared" si="10"/>
        <v>6.2003347386516377E-4</v>
      </c>
      <c r="F144" s="19">
        <f t="shared" si="10"/>
        <v>3.4002411106747576E-3</v>
      </c>
    </row>
    <row r="145" spans="2:6" x14ac:dyDescent="0.25">
      <c r="B145" s="15" t="str">
        <f t="shared" si="9"/>
        <v>«НПФ «АПК-Фонд»</v>
      </c>
      <c r="C145" s="19" t="str">
        <f t="shared" si="10"/>
        <v/>
      </c>
      <c r="D145" s="19" t="str">
        <f t="shared" si="10"/>
        <v/>
      </c>
      <c r="E145" s="19">
        <f t="shared" si="10"/>
        <v>9.9926729035101011E-5</v>
      </c>
      <c r="F145" s="19">
        <f t="shared" si="10"/>
        <v>4.289238870485209E-4</v>
      </c>
    </row>
    <row r="146" spans="2:6" x14ac:dyDescent="0.25">
      <c r="B146" s="15" t="str">
        <f t="shared" si="9"/>
        <v>НПФ «Роствертол»</v>
      </c>
      <c r="C146" s="19">
        <f t="shared" si="10"/>
        <v>3.0844289394427697E-4</v>
      </c>
      <c r="D146" s="19">
        <f t="shared" si="10"/>
        <v>2.5137088278078619E-4</v>
      </c>
      <c r="E146" s="19">
        <f t="shared" si="10"/>
        <v>1.0992995565513738E-3</v>
      </c>
      <c r="F146" s="19">
        <f t="shared" si="10"/>
        <v>1.7820727428818205E-3</v>
      </c>
    </row>
    <row r="147" spans="2:6" x14ac:dyDescent="0.25">
      <c r="B147" s="15" t="str">
        <f t="shared" si="9"/>
        <v>«НПФ «Ростех»</v>
      </c>
      <c r="C147" s="19">
        <f t="shared" si="10"/>
        <v>3.5837304547837778E-4</v>
      </c>
      <c r="D147" s="19">
        <f t="shared" si="10"/>
        <v>2.0720382321751701E-4</v>
      </c>
      <c r="E147" s="19">
        <f t="shared" si="10"/>
        <v>1.2464318885250206E-3</v>
      </c>
      <c r="F147" s="19">
        <f t="shared" si="10"/>
        <v>9.8376873728721788E-3</v>
      </c>
    </row>
    <row r="148" spans="2:6" x14ac:dyDescent="0.25">
      <c r="B148" s="15" t="str">
        <f t="shared" si="9"/>
        <v>«НПФ «Стройкомплекс»</v>
      </c>
      <c r="C148" s="19">
        <f t="shared" ref="C148:F163" si="11">IFERROR(C26/C$6,"")</f>
        <v>1.1042523564755546E-3</v>
      </c>
      <c r="D148" s="19">
        <f t="shared" si="11"/>
        <v>9.8895807282972322E-4</v>
      </c>
      <c r="E148" s="19">
        <f t="shared" si="11"/>
        <v>7.3342575582471196E-4</v>
      </c>
      <c r="F148" s="19">
        <f t="shared" si="11"/>
        <v>1.5648382875401363E-3</v>
      </c>
    </row>
    <row r="149" spans="2:6" x14ac:dyDescent="0.25">
      <c r="B149" s="15" t="str">
        <f t="shared" si="9"/>
        <v>«НПФ «Авиаполис»</v>
      </c>
      <c r="C149" s="19" t="str">
        <f t="shared" si="11"/>
        <v/>
      </c>
      <c r="D149" s="19" t="str">
        <f t="shared" si="11"/>
        <v/>
      </c>
      <c r="E149" s="19">
        <f t="shared" si="11"/>
        <v>1.2861604920346751E-3</v>
      </c>
      <c r="F149" s="19">
        <f t="shared" si="11"/>
        <v>1.7142277478201533E-3</v>
      </c>
    </row>
    <row r="150" spans="2:6" x14ac:dyDescent="0.25">
      <c r="B150" s="15" t="str">
        <f t="shared" si="9"/>
        <v>НПФ «Атомгарант»</v>
      </c>
      <c r="C150" s="19" t="str">
        <f t="shared" si="11"/>
        <v/>
      </c>
      <c r="D150" s="19" t="str">
        <f t="shared" si="11"/>
        <v/>
      </c>
      <c r="E150" s="19">
        <f t="shared" si="11"/>
        <v>9.2590993951398078E-3</v>
      </c>
      <c r="F150" s="19">
        <f t="shared" si="11"/>
        <v>1.7227572988819929E-2</v>
      </c>
    </row>
    <row r="151" spans="2:6" x14ac:dyDescent="0.25">
      <c r="B151" s="15" t="str">
        <f t="shared" si="9"/>
        <v>«НПФ ТРАДИЦИЯ»</v>
      </c>
      <c r="C151" s="19" t="str">
        <f t="shared" si="11"/>
        <v/>
      </c>
      <c r="D151" s="19" t="str">
        <f t="shared" si="11"/>
        <v/>
      </c>
      <c r="E151" s="19">
        <f t="shared" si="11"/>
        <v>1.7313575415826702E-4</v>
      </c>
      <c r="F151" s="19">
        <f t="shared" si="11"/>
        <v>5.773348137459179E-5</v>
      </c>
    </row>
    <row r="152" spans="2:6" x14ac:dyDescent="0.25">
      <c r="B152" s="15" t="str">
        <f t="shared" si="9"/>
        <v>«НПФ «БЛАГОСОСТОЯНИЕ»</v>
      </c>
      <c r="C152" s="19" t="str">
        <f t="shared" si="11"/>
        <v/>
      </c>
      <c r="D152" s="19" t="str">
        <f t="shared" si="11"/>
        <v/>
      </c>
      <c r="E152" s="19">
        <f t="shared" si="11"/>
        <v>0.30506138021522916</v>
      </c>
      <c r="F152" s="19">
        <f t="shared" si="11"/>
        <v>0.21171177489030638</v>
      </c>
    </row>
    <row r="153" spans="2:6" x14ac:dyDescent="0.25">
      <c r="B153" s="15" t="str">
        <f t="shared" si="9"/>
        <v>«Оренбургский НПФ «Доверие»</v>
      </c>
      <c r="C153" s="19">
        <f t="shared" si="11"/>
        <v>2.4796213604686142E-3</v>
      </c>
      <c r="D153" s="19">
        <f t="shared" si="11"/>
        <v>2.9570833577654077E-3</v>
      </c>
      <c r="E153" s="19">
        <f t="shared" si="11"/>
        <v>2.8924048032001137E-4</v>
      </c>
      <c r="F153" s="19">
        <f t="shared" si="11"/>
        <v>3.2966796398474531E-3</v>
      </c>
    </row>
    <row r="154" spans="2:6" x14ac:dyDescent="0.25">
      <c r="B154" s="15" t="str">
        <f t="shared" si="9"/>
        <v>«НПФ «Пенсион-Инвест»</v>
      </c>
      <c r="C154" s="19" t="str">
        <f t="shared" si="11"/>
        <v/>
      </c>
      <c r="D154" s="19" t="str">
        <f t="shared" si="11"/>
        <v/>
      </c>
      <c r="E154" s="19">
        <f t="shared" si="11"/>
        <v>1.5369470406527774E-4</v>
      </c>
      <c r="F154" s="19">
        <f t="shared" si="11"/>
        <v>7.2297322862589092E-4</v>
      </c>
    </row>
    <row r="155" spans="2:6" x14ac:dyDescent="0.25">
      <c r="B155" s="15" t="str">
        <f t="shared" si="9"/>
        <v>НПФ ВТБ Пенсионный фонд</v>
      </c>
      <c r="C155" s="19">
        <f t="shared" si="11"/>
        <v>7.428577317367116E-2</v>
      </c>
      <c r="D155" s="19">
        <f t="shared" si="11"/>
        <v>5.7355376004753274E-2</v>
      </c>
      <c r="E155" s="19">
        <f t="shared" si="11"/>
        <v>3.3887054521810054E-3</v>
      </c>
      <c r="F155" s="19">
        <f t="shared" si="11"/>
        <v>1.0635681509498951E-2</v>
      </c>
    </row>
    <row r="156" spans="2:6" x14ac:dyDescent="0.25">
      <c r="B156" s="15" t="str">
        <f t="shared" si="9"/>
        <v>«НПФ ГАЗФОНД»</v>
      </c>
      <c r="C156" s="19" t="str">
        <f t="shared" si="11"/>
        <v/>
      </c>
      <c r="D156" s="19" t="str">
        <f t="shared" si="11"/>
        <v/>
      </c>
      <c r="E156" s="19">
        <f t="shared" si="11"/>
        <v>0.32036455544652431</v>
      </c>
      <c r="F156" s="19">
        <f t="shared" si="11"/>
        <v>3.8002982570359826E-2</v>
      </c>
    </row>
    <row r="157" spans="2:6" x14ac:dyDescent="0.25">
      <c r="B157" s="15" t="str">
        <f t="shared" si="9"/>
        <v>«НПФ «Магнит»</v>
      </c>
      <c r="C157" s="19">
        <f t="shared" si="11"/>
        <v>4.7953341987581949E-3</v>
      </c>
      <c r="D157" s="19">
        <f t="shared" si="11"/>
        <v>5.9948737000603894E-3</v>
      </c>
      <c r="E157" s="19">
        <f t="shared" si="11"/>
        <v>5.5612356224500659E-6</v>
      </c>
      <c r="F157" s="19">
        <f t="shared" si="11"/>
        <v>1.6145804113233297E-5</v>
      </c>
    </row>
    <row r="158" spans="2:6" x14ac:dyDescent="0.25">
      <c r="B158" s="15" t="str">
        <f t="shared" si="9"/>
        <v>«Национальный НПФ»</v>
      </c>
      <c r="C158" s="19">
        <f t="shared" si="11"/>
        <v>6.8237725923959002E-3</v>
      </c>
      <c r="D158" s="19">
        <f t="shared" si="11"/>
        <v>7.2361222392747886E-3</v>
      </c>
      <c r="E158" s="19">
        <f t="shared" si="11"/>
        <v>1.1727183308622722E-2</v>
      </c>
      <c r="F158" s="19">
        <f t="shared" si="11"/>
        <v>1.8139892465682827E-2</v>
      </c>
    </row>
    <row r="159" spans="2:6" x14ac:dyDescent="0.25">
      <c r="B159" s="15" t="str">
        <f t="shared" si="9"/>
        <v>«НПФ «Социальное развитие»</v>
      </c>
      <c r="C159" s="19">
        <f t="shared" si="11"/>
        <v>2.1937555386824337E-3</v>
      </c>
      <c r="D159" s="19">
        <f t="shared" si="11"/>
        <v>2.3064779580137598E-3</v>
      </c>
      <c r="E159" s="19">
        <f t="shared" si="11"/>
        <v>2.3984810092803443E-3</v>
      </c>
      <c r="F159" s="19">
        <f t="shared" si="11"/>
        <v>3.8384610667581702E-3</v>
      </c>
    </row>
    <row r="160" spans="2:6" x14ac:dyDescent="0.25">
      <c r="B160" s="15" t="str">
        <f t="shared" si="9"/>
        <v>«НПФ «Доверие»</v>
      </c>
      <c r="C160" s="19">
        <f t="shared" si="11"/>
        <v>3.2416520048669316E-2</v>
      </c>
      <c r="D160" s="19">
        <f t="shared" si="11"/>
        <v>4.8961930753407275E-2</v>
      </c>
      <c r="E160" s="19">
        <f t="shared" si="11"/>
        <v>1.498564962532397E-4</v>
      </c>
      <c r="F160" s="19">
        <f t="shared" si="11"/>
        <v>7.3226929766078287E-4</v>
      </c>
    </row>
    <row r="161" spans="2:6" x14ac:dyDescent="0.25">
      <c r="B161" s="15" t="str">
        <f t="shared" si="9"/>
        <v>«НПФ «Социум»</v>
      </c>
      <c r="C161" s="19">
        <f t="shared" si="11"/>
        <v>6.9575954880791739E-3</v>
      </c>
      <c r="D161" s="19">
        <f t="shared" si="11"/>
        <v>7.2543245853164788E-3</v>
      </c>
      <c r="E161" s="19">
        <f t="shared" si="11"/>
        <v>1.5531175739588385E-3</v>
      </c>
      <c r="F161" s="19">
        <f t="shared" si="11"/>
        <v>2.1887023731396445E-2</v>
      </c>
    </row>
    <row r="162" spans="2:6" x14ac:dyDescent="0.25">
      <c r="B162" s="15" t="str">
        <f t="shared" si="9"/>
        <v>Открытое «Межрегиональный НПФ «АКВИЛОН»</v>
      </c>
      <c r="C162" s="19">
        <f t="shared" si="11"/>
        <v>3.938604149598956E-4</v>
      </c>
      <c r="D162" s="19">
        <f t="shared" si="11"/>
        <v>2.7717331684285525E-4</v>
      </c>
      <c r="E162" s="19">
        <f t="shared" si="11"/>
        <v>5.5603361773441792E-4</v>
      </c>
      <c r="F162" s="19">
        <f t="shared" si="11"/>
        <v>2.0066462000931564E-3</v>
      </c>
    </row>
    <row r="163" spans="2:6" x14ac:dyDescent="0.25">
      <c r="B163" s="15" t="str">
        <f t="shared" si="9"/>
        <v>«НПФ «Транснефть»</v>
      </c>
      <c r="C163" s="19">
        <f t="shared" si="11"/>
        <v>3.6500308542697256E-3</v>
      </c>
      <c r="D163" s="19">
        <f t="shared" si="11"/>
        <v>1.3339642037477034E-3</v>
      </c>
      <c r="E163" s="19">
        <f t="shared" si="11"/>
        <v>7.0469380689316977E-2</v>
      </c>
      <c r="F163" s="19">
        <f t="shared" si="11"/>
        <v>2.3341940079822245E-2</v>
      </c>
    </row>
    <row r="164" spans="2:6" x14ac:dyDescent="0.25">
      <c r="B164" s="15" t="str">
        <f t="shared" si="9"/>
        <v>«НПФ «Оборонно-промышленный фонд им. В.В. Ливанова»</v>
      </c>
      <c r="C164" s="19">
        <f t="shared" ref="C164:F179" si="12">IFERROR(C42/C$6,"")</f>
        <v>1.9731848867370291E-3</v>
      </c>
      <c r="D164" s="19">
        <f t="shared" si="12"/>
        <v>1.5004899757814134E-3</v>
      </c>
      <c r="E164" s="19">
        <f t="shared" si="12"/>
        <v>1.9950401889597862E-3</v>
      </c>
      <c r="F164" s="19">
        <f t="shared" si="12"/>
        <v>1.9970239531973909E-3</v>
      </c>
    </row>
    <row r="165" spans="2:6" x14ac:dyDescent="0.25">
      <c r="B165" s="15" t="str">
        <f t="shared" si="9"/>
        <v>«НПФ «Внешэкономфонд»</v>
      </c>
      <c r="C165" s="19" t="str">
        <f t="shared" si="12"/>
        <v/>
      </c>
      <c r="D165" s="19" t="str">
        <f t="shared" si="12"/>
        <v/>
      </c>
      <c r="E165" s="19">
        <f t="shared" si="12"/>
        <v>3.758527969393501E-3</v>
      </c>
      <c r="F165" s="19">
        <f t="shared" si="12"/>
        <v>1.1742402991442398E-3</v>
      </c>
    </row>
    <row r="166" spans="2:6" x14ac:dyDescent="0.25">
      <c r="B166" s="15" t="str">
        <f t="shared" si="9"/>
        <v>«НПФ «Первый промышленный альянс»</v>
      </c>
      <c r="C166" s="19">
        <f t="shared" si="12"/>
        <v>7.0065017751757717E-4</v>
      </c>
      <c r="D166" s="19">
        <f t="shared" si="12"/>
        <v>8.5267037341801865E-4</v>
      </c>
      <c r="E166" s="19">
        <f t="shared" si="12"/>
        <v>3.9995276830595752E-3</v>
      </c>
      <c r="F166" s="19">
        <f t="shared" si="12"/>
        <v>7.2236979958327516E-3</v>
      </c>
    </row>
    <row r="167" spans="2:6" x14ac:dyDescent="0.25">
      <c r="B167" s="15" t="str">
        <f t="shared" si="9"/>
        <v>НПФ «Профессиональный» (Акционерное общество)</v>
      </c>
      <c r="C167" s="19">
        <f t="shared" si="12"/>
        <v>5.4843208645015537E-4</v>
      </c>
      <c r="D167" s="19">
        <f t="shared" si="12"/>
        <v>3.7332389660245233E-4</v>
      </c>
      <c r="E167" s="19">
        <f t="shared" si="12"/>
        <v>2.6752269520734524E-3</v>
      </c>
      <c r="F167" s="19">
        <f t="shared" si="12"/>
        <v>3.4462321890579069E-3</v>
      </c>
    </row>
    <row r="168" spans="2:6" x14ac:dyDescent="0.25">
      <c r="B168" s="15" t="str">
        <f t="shared" si="9"/>
        <v>«НПФ «Корабел»</v>
      </c>
      <c r="C168" s="19" t="str">
        <f t="shared" si="12"/>
        <v/>
      </c>
      <c r="D168" s="19" t="str">
        <f t="shared" si="12"/>
        <v/>
      </c>
      <c r="E168" s="19">
        <f t="shared" si="12"/>
        <v>3.6642999017509593E-4</v>
      </c>
      <c r="F168" s="19">
        <f t="shared" si="12"/>
        <v>1.5754390680185217E-4</v>
      </c>
    </row>
    <row r="169" spans="2:6" x14ac:dyDescent="0.25">
      <c r="B169" s="15" t="str">
        <f t="shared" si="9"/>
        <v>НПФ «Волга-Капитал»</v>
      </c>
      <c r="C169" s="19">
        <f t="shared" si="12"/>
        <v>1.7500977611347511E-3</v>
      </c>
      <c r="D169" s="19">
        <f t="shared" si="12"/>
        <v>1.8335144732722485E-3</v>
      </c>
      <c r="E169" s="19">
        <f t="shared" si="12"/>
        <v>1.1553652687264753E-3</v>
      </c>
      <c r="F169" s="19">
        <f t="shared" si="12"/>
        <v>5.5642681286393299E-3</v>
      </c>
    </row>
    <row r="170" spans="2:6" x14ac:dyDescent="0.25">
      <c r="B170" s="15" t="str">
        <f t="shared" si="9"/>
        <v>НПФ «УГМК-Перспектива»</v>
      </c>
      <c r="C170" s="19">
        <f t="shared" si="12"/>
        <v>3.4882539613812422E-3</v>
      </c>
      <c r="D170" s="19">
        <f t="shared" si="12"/>
        <v>2.2119231262726765E-3</v>
      </c>
      <c r="E170" s="19">
        <f t="shared" si="12"/>
        <v>1.6353162410981275E-3</v>
      </c>
      <c r="F170" s="19">
        <f t="shared" si="12"/>
        <v>1.061301214816825E-2</v>
      </c>
    </row>
    <row r="171" spans="2:6" x14ac:dyDescent="0.25">
      <c r="B171" s="15" t="str">
        <f t="shared" si="9"/>
        <v>НПФ «Ренессанс пенсии»</v>
      </c>
      <c r="C171" s="19" t="str">
        <f t="shared" si="12"/>
        <v/>
      </c>
      <c r="D171" s="19" t="str">
        <f t="shared" si="12"/>
        <v/>
      </c>
      <c r="E171" s="19">
        <f t="shared" si="12"/>
        <v>1.3365153120293833E-2</v>
      </c>
      <c r="F171" s="19">
        <f t="shared" si="12"/>
        <v>6.5553595589031548E-3</v>
      </c>
    </row>
    <row r="172" spans="2:6" x14ac:dyDescent="0.25">
      <c r="B172" s="15" t="str">
        <f t="shared" si="9"/>
        <v>«НПФ «Образование»</v>
      </c>
      <c r="C172" s="19">
        <f t="shared" si="12"/>
        <v>1.6667371449807966E-3</v>
      </c>
      <c r="D172" s="19">
        <f t="shared" si="12"/>
        <v>2.7306494185959712E-3</v>
      </c>
      <c r="E172" s="19">
        <f t="shared" si="12"/>
        <v>2.2426250120499876E-4</v>
      </c>
      <c r="F172" s="19">
        <f t="shared" si="12"/>
        <v>3.1163032827844629E-3</v>
      </c>
    </row>
    <row r="173" spans="2:6" x14ac:dyDescent="0.25">
      <c r="B173" s="15" t="str">
        <f t="shared" si="9"/>
        <v>НПФ «Альянс»</v>
      </c>
      <c r="C173" s="19">
        <f t="shared" si="12"/>
        <v>2.5105009619360761E-4</v>
      </c>
      <c r="D173" s="19">
        <f t="shared" si="12"/>
        <v>8.9632354802617325E-5</v>
      </c>
      <c r="E173" s="19">
        <f t="shared" si="12"/>
        <v>4.2272171148931004E-3</v>
      </c>
      <c r="F173" s="19">
        <f t="shared" si="12"/>
        <v>9.466333878267813E-3</v>
      </c>
    </row>
    <row r="174" spans="2:6" x14ac:dyDescent="0.25">
      <c r="B174" s="15" t="str">
        <f t="shared" si="9"/>
        <v>«НПФ Газпромбанк-фонд»</v>
      </c>
      <c r="C174" s="19" t="str">
        <f t="shared" si="12"/>
        <v/>
      </c>
      <c r="D174" s="19" t="str">
        <f t="shared" si="12"/>
        <v/>
      </c>
      <c r="E174" s="19">
        <f t="shared" si="12"/>
        <v>8.11592938843597E-3</v>
      </c>
      <c r="F174" s="19">
        <f t="shared" si="12"/>
        <v>2.7480484778583942E-3</v>
      </c>
    </row>
    <row r="175" spans="2:6" x14ac:dyDescent="0.25">
      <c r="B175" s="15" t="str">
        <f t="shared" si="9"/>
        <v>НПФ «ГАЗФОНД пенсионные накопления»</v>
      </c>
      <c r="C175" s="19">
        <f t="shared" si="12"/>
        <v>0.19586416679955859</v>
      </c>
      <c r="D175" s="19">
        <f t="shared" si="12"/>
        <v>0.17108958432008262</v>
      </c>
      <c r="E175" s="19">
        <f t="shared" si="12"/>
        <v>1.4956283127995906E-2</v>
      </c>
      <c r="F175" s="19">
        <f t="shared" si="12"/>
        <v>2.6176588779742528E-2</v>
      </c>
    </row>
    <row r="176" spans="2:6" x14ac:dyDescent="0.25">
      <c r="B176" s="15" t="str">
        <f t="shared" si="9"/>
        <v>"НПФ "БУДУЩЕЕ"</v>
      </c>
      <c r="C176" s="19">
        <f t="shared" si="12"/>
        <v>0.10153527213028296</v>
      </c>
      <c r="D176" s="19">
        <f t="shared" si="12"/>
        <v>0.1217818360384598</v>
      </c>
      <c r="E176" s="19">
        <f t="shared" si="12"/>
        <v>2.6577136526788783E-3</v>
      </c>
      <c r="F176" s="19">
        <f t="shared" si="12"/>
        <v>1.2034658354784964E-2</v>
      </c>
    </row>
    <row r="177" spans="2:6" x14ac:dyDescent="0.25">
      <c r="B177" s="15" t="str">
        <f t="shared" si="9"/>
        <v>«НПФ «Открытие»</v>
      </c>
      <c r="C177" s="19">
        <f t="shared" si="12"/>
        <v>0.19090966379610111</v>
      </c>
      <c r="D177" s="19">
        <f t="shared" si="12"/>
        <v>0.2005536109668026</v>
      </c>
      <c r="E177" s="19">
        <f t="shared" si="12"/>
        <v>5.0471966978086251E-2</v>
      </c>
      <c r="F177" s="19">
        <f t="shared" si="12"/>
        <v>8.8202733892358692E-2</v>
      </c>
    </row>
    <row r="178" spans="2:6" x14ac:dyDescent="0.25">
      <c r="B178" s="15" t="str">
        <f t="shared" si="9"/>
        <v>«НПФ «Сургутнефтегаз»</v>
      </c>
      <c r="C178" s="19">
        <f t="shared" si="12"/>
        <v>3.5926490485373563E-3</v>
      </c>
      <c r="D178" s="19">
        <f t="shared" si="12"/>
        <v>9.8360285066589762E-4</v>
      </c>
      <c r="E178" s="19">
        <f t="shared" si="12"/>
        <v>1.3709310448853854E-2</v>
      </c>
      <c r="F178" s="19">
        <f t="shared" si="12"/>
        <v>6.7246458686964494E-3</v>
      </c>
    </row>
    <row r="179" spans="2:6" x14ac:dyDescent="0.25">
      <c r="B179" s="15" t="str">
        <f t="shared" si="9"/>
        <v>АО "НПФ Эволюция"</v>
      </c>
      <c r="C179" s="19">
        <f t="shared" si="12"/>
        <v>4.6726894170360515E-2</v>
      </c>
      <c r="D179" s="19">
        <f t="shared" si="12"/>
        <v>4.1392973342677747E-2</v>
      </c>
      <c r="E179" s="19">
        <f t="shared" si="12"/>
        <v>5.1974337033627083E-2</v>
      </c>
      <c r="F179" s="19">
        <f t="shared" si="12"/>
        <v>2.6156691930229251E-2</v>
      </c>
    </row>
    <row r="180" spans="2:6" x14ac:dyDescent="0.25">
      <c r="B180" s="15" t="str">
        <f t="shared" si="9"/>
        <v>НПФ «Атомфонд»</v>
      </c>
      <c r="C180" s="19">
        <f t="shared" ref="C180:F182" si="13">IFERROR(C58/C$6,"")</f>
        <v>2.7074432273370649E-3</v>
      </c>
      <c r="D180" s="19">
        <f t="shared" si="13"/>
        <v>1.559154000394231E-3</v>
      </c>
      <c r="E180" s="19" t="str">
        <f t="shared" si="13"/>
        <v/>
      </c>
      <c r="F180" s="19" t="str">
        <f t="shared" si="13"/>
        <v/>
      </c>
    </row>
    <row r="181" spans="2:6" x14ac:dyDescent="0.25">
      <c r="B181" s="15" t="str">
        <f t="shared" si="9"/>
        <v>«НПФ «ФЕДЕРАЦИЯ»</v>
      </c>
      <c r="C181" s="19">
        <f t="shared" si="13"/>
        <v>1.9703418050145828E-3</v>
      </c>
      <c r="D181" s="19">
        <f t="shared" si="13"/>
        <v>2.1518526796774403E-3</v>
      </c>
      <c r="E181" s="19" t="str">
        <f t="shared" si="13"/>
        <v/>
      </c>
      <c r="F181" s="19" t="str">
        <f t="shared" si="13"/>
        <v/>
      </c>
    </row>
    <row r="182" spans="2:6" x14ac:dyDescent="0.25">
      <c r="B182" s="15" t="str">
        <f t="shared" si="9"/>
        <v>«НПФ «Ингосстрах-Пенсия»</v>
      </c>
      <c r="C182" s="19" t="str">
        <f t="shared" si="13"/>
        <v/>
      </c>
      <c r="D182" s="19" t="str">
        <f t="shared" si="13"/>
        <v/>
      </c>
      <c r="E182" s="19">
        <f t="shared" si="13"/>
        <v>2.800941937056547E-4</v>
      </c>
      <c r="F182" s="19">
        <f t="shared" si="13"/>
        <v>1.0209367045337417E-4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Q13"/>
  <sheetViews>
    <sheetView tabSelected="1" workbookViewId="0">
      <selection activeCell="G19" sqref="G19"/>
    </sheetView>
  </sheetViews>
  <sheetFormatPr defaultRowHeight="15" x14ac:dyDescent="0.25"/>
  <cols>
    <col min="4" max="4" width="10.28515625" bestFit="1" customWidth="1"/>
    <col min="17" max="17" width="13.7109375" bestFit="1" customWidth="1"/>
  </cols>
  <sheetData>
    <row r="5" spans="3:17" x14ac:dyDescent="0.25">
      <c r="C5" t="s">
        <v>77</v>
      </c>
      <c r="D5" s="22" t="s">
        <v>25</v>
      </c>
    </row>
    <row r="8" spans="3:17" x14ac:dyDescent="0.25">
      <c r="C8">
        <v>1</v>
      </c>
      <c r="D8">
        <f ca="1">OFFSET(Distr!$B$181,MATCH($D$5,Distr!$B$182:$B$233,0),C8)</f>
        <v>10</v>
      </c>
      <c r="E8" t="s">
        <v>78</v>
      </c>
      <c r="K8" t="s">
        <v>82</v>
      </c>
      <c r="M8" s="20">
        <v>0.4</v>
      </c>
      <c r="N8">
        <f ca="1">SUMPRODUCT(D8:D9,$M$8:$M$9)</f>
        <v>10</v>
      </c>
      <c r="P8" t="s">
        <v>84</v>
      </c>
      <c r="Q8" s="20">
        <f ca="1">OFFSET(Rangs!$B$8,MATCH(D5,Rangs!$B$9:$B$60,0),1)/(OFFSET(Rangs!$B$8,MATCH(D5,Rangs!$B$9:$B$60,0),1)+OFFSET(Rangs!$B$8,MATCH(D5,Rangs!$B$9:$B$60,0),3))</f>
        <v>0.93829103508281331</v>
      </c>
    </row>
    <row r="9" spans="3:17" x14ac:dyDescent="0.25">
      <c r="C9">
        <v>2</v>
      </c>
      <c r="D9">
        <f ca="1">OFFSET(Distr!$B$181,MATCH($D$5,Distr!$B$182:$B$233,0),C9)</f>
        <v>10</v>
      </c>
      <c r="E9" t="s">
        <v>79</v>
      </c>
      <c r="M9" s="20">
        <v>0.6</v>
      </c>
      <c r="P9" t="s">
        <v>85</v>
      </c>
      <c r="Q9" s="20">
        <f ca="1">1-Q8</f>
        <v>6.1708964917186693E-2</v>
      </c>
    </row>
    <row r="10" spans="3:17" x14ac:dyDescent="0.25">
      <c r="C10">
        <v>3</v>
      </c>
      <c r="D10">
        <f ca="1">OFFSET(Distr!$B$181,MATCH($D$5,Distr!$B$182:$B$233,0),C10)</f>
        <v>7.7521821044715251</v>
      </c>
      <c r="E10" t="s">
        <v>80</v>
      </c>
      <c r="K10" t="s">
        <v>83</v>
      </c>
      <c r="M10" s="20"/>
      <c r="N10">
        <f ca="1">SUMPRODUCT(D10:D11,$M$8:$M$9)</f>
        <v>9.1008728417886111</v>
      </c>
    </row>
    <row r="11" spans="3:17" x14ac:dyDescent="0.25">
      <c r="C11">
        <v>4</v>
      </c>
      <c r="D11">
        <f ca="1">OFFSET(Distr!$B$181,MATCH($D$5,Distr!$B$182:$B$233,0),C11)</f>
        <v>10</v>
      </c>
      <c r="E11" t="s">
        <v>81</v>
      </c>
      <c r="M11" s="20"/>
    </row>
    <row r="12" spans="3:17" x14ac:dyDescent="0.25">
      <c r="K12" t="s">
        <v>86</v>
      </c>
      <c r="M12" s="21">
        <f ca="1">N8*Q8+N10*Q9</f>
        <v>9.9445157937378443</v>
      </c>
    </row>
    <row r="13" spans="3:17" x14ac:dyDescent="0.25">
      <c r="K13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Distr</vt:lpstr>
      <vt:lpstr>Rangs</vt:lpstr>
      <vt:lpstr>Calc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Юрий Ногин</dc:creator>
  <cp:lastModifiedBy>Юрий Ногин</cp:lastModifiedBy>
  <dcterms:created xsi:type="dcterms:W3CDTF">2019-12-17T13:10:00Z</dcterms:created>
  <dcterms:modified xsi:type="dcterms:W3CDTF">2020-01-31T11:03:38Z</dcterms:modified>
</cp:coreProperties>
</file>